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800\Documents\Ortwin\E17-parking pilootproject 2022\"/>
    </mc:Choice>
  </mc:AlternateContent>
  <xr:revisionPtr revIDLastSave="0" documentId="13_ncr:1_{D8F6EC9F-4671-4CB8-9197-A83D96295CA5}" xr6:coauthVersionLast="47" xr6:coauthVersionMax="47" xr10:uidLastSave="{00000000-0000-0000-0000-000000000000}"/>
  <bookViews>
    <workbookView xWindow="-120" yWindow="345" windowWidth="29040" windowHeight="15375" firstSheet="14" activeTab="20" xr2:uid="{00000000-000D-0000-FFFF-FFFF00000000}"/>
  </bookViews>
  <sheets>
    <sheet name="E17 parking 2007" sheetId="1" r:id="rId1"/>
    <sheet name="E17 parking 2008" sheetId="2" r:id="rId2"/>
    <sheet name="E17 parking 2009" sheetId="3" r:id="rId3"/>
    <sheet name="E17 parking 2010" sheetId="4" r:id="rId4"/>
    <sheet name="E17 parking 2011" sheetId="5" r:id="rId5"/>
    <sheet name="E17 parking 2012" sheetId="8" r:id="rId6"/>
    <sheet name="E17 parking 2013" sheetId="10" r:id="rId7"/>
    <sheet name="E17 parking 2014" sheetId="13" r:id="rId8"/>
    <sheet name="E17 parking 2015" sheetId="15" r:id="rId9"/>
    <sheet name="E17-parking 2016" sheetId="17" r:id="rId10"/>
    <sheet name="E17-parking 2017" sheetId="19" r:id="rId11"/>
    <sheet name="E17-parking 2018" sheetId="21" r:id="rId12"/>
    <sheet name="E17-parking 2019" sheetId="22" r:id="rId13"/>
    <sheet name="E17-parking 2020" sheetId="25" r:id="rId14"/>
    <sheet name="E17-parking 2021" sheetId="27" r:id="rId15"/>
    <sheet name="E17-parking 2022" sheetId="29" r:id="rId16"/>
    <sheet name="algemeen jaaroverzicht" sheetId="6" r:id="rId17"/>
    <sheet name="alg overzicht commentaar" sheetId="24" r:id="rId18"/>
    <sheet name="E17-parking overkant 2022" sheetId="30" r:id="rId19"/>
    <sheet name="E17-parking overkant 2021" sheetId="28" r:id="rId20"/>
    <sheet name="E17-parking overkant 2020" sheetId="26" r:id="rId21"/>
    <sheet name="E17-parking overkant 2019" sheetId="23" r:id="rId22"/>
    <sheet name="E17-parking overkant 2018" sheetId="20" r:id="rId23"/>
    <sheet name="E17-parking overkant 2017" sheetId="18" r:id="rId24"/>
    <sheet name="E17-parking overkant 2016" sheetId="16" r:id="rId25"/>
    <sheet name="E17 parking overkant 2015" sheetId="14" r:id="rId26"/>
    <sheet name="E17 parking overkant 2014" sheetId="12" r:id="rId27"/>
    <sheet name="E17parking overkant 2013" sheetId="11" r:id="rId28"/>
    <sheet name="E17 parking overkant 2012" sheetId="9" r:id="rId29"/>
    <sheet name="E17 parking overkant 2011" sheetId="7" r:id="rId30"/>
  </sheets>
  <calcPr calcId="181029"/>
</workbook>
</file>

<file path=xl/calcChain.xml><?xml version="1.0" encoding="utf-8"?>
<calcChain xmlns="http://schemas.openxmlformats.org/spreadsheetml/2006/main">
  <c r="R40" i="26" l="1"/>
  <c r="R39" i="26"/>
  <c r="B39" i="28"/>
  <c r="R40" i="28"/>
  <c r="R39" i="28"/>
  <c r="R40" i="30"/>
  <c r="R39" i="30"/>
  <c r="O40" i="29"/>
  <c r="O39" i="29"/>
  <c r="O40" i="27"/>
  <c r="O39" i="27"/>
  <c r="O39" i="25"/>
  <c r="T32" i="6"/>
  <c r="S32" i="6"/>
  <c r="R32" i="6"/>
  <c r="D32" i="30"/>
  <c r="E32" i="30"/>
  <c r="D34" i="30"/>
  <c r="E34" i="30"/>
  <c r="E35" i="30" s="1"/>
  <c r="D35" i="30"/>
  <c r="B39" i="30"/>
  <c r="T37" i="30"/>
  <c r="C34" i="30"/>
  <c r="C35" i="30" s="1"/>
  <c r="B34" i="30"/>
  <c r="B35" i="30" s="1"/>
  <c r="C32" i="30"/>
  <c r="B32" i="30"/>
  <c r="T30" i="30"/>
  <c r="T29" i="30"/>
  <c r="T28" i="30"/>
  <c r="T27" i="30"/>
  <c r="T26" i="30"/>
  <c r="T25" i="30"/>
  <c r="T24" i="30"/>
  <c r="T23" i="30"/>
  <c r="T22" i="30"/>
  <c r="T21" i="30"/>
  <c r="T20" i="30"/>
  <c r="T19" i="30"/>
  <c r="T18" i="30"/>
  <c r="T17" i="30"/>
  <c r="T16" i="30"/>
  <c r="T15" i="30"/>
  <c r="T14" i="30"/>
  <c r="T13" i="30"/>
  <c r="T12" i="30"/>
  <c r="T11" i="30"/>
  <c r="T10" i="30"/>
  <c r="T9" i="30"/>
  <c r="T8" i="30"/>
  <c r="T7" i="30"/>
  <c r="T6" i="30"/>
  <c r="U4" i="30"/>
  <c r="C4" i="30"/>
  <c r="D4" i="30" s="1"/>
  <c r="E4" i="30" s="1"/>
  <c r="F4" i="30" s="1"/>
  <c r="G4" i="30" s="1"/>
  <c r="H4" i="30" s="1"/>
  <c r="I4" i="30" s="1"/>
  <c r="J4" i="30" s="1"/>
  <c r="K4" i="30" s="1"/>
  <c r="L4" i="30" s="1"/>
  <c r="M4" i="30" s="1"/>
  <c r="N4" i="30" s="1"/>
  <c r="O4" i="30" s="1"/>
  <c r="P4" i="30" s="1"/>
  <c r="Q4" i="30" s="1"/>
  <c r="R4" i="30" s="1"/>
  <c r="S4" i="30" s="1"/>
  <c r="D34" i="29"/>
  <c r="D35" i="29" s="1"/>
  <c r="E34" i="29"/>
  <c r="E35" i="29" s="1"/>
  <c r="D32" i="29"/>
  <c r="E32" i="29"/>
  <c r="B39" i="29"/>
  <c r="Q37" i="29"/>
  <c r="C34" i="29"/>
  <c r="C35" i="29" s="1"/>
  <c r="B34" i="29"/>
  <c r="B35" i="29" s="1"/>
  <c r="C32" i="29"/>
  <c r="B32" i="29"/>
  <c r="Q30" i="29"/>
  <c r="Q29" i="29"/>
  <c r="Q28" i="29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10" i="29"/>
  <c r="Q9" i="29"/>
  <c r="Q8" i="29"/>
  <c r="Q7" i="29"/>
  <c r="Q6" i="29"/>
  <c r="C4" i="29"/>
  <c r="D4" i="29" s="1"/>
  <c r="E4" i="29" s="1"/>
  <c r="F4" i="29" s="1"/>
  <c r="G4" i="29" s="1"/>
  <c r="H4" i="29" s="1"/>
  <c r="I4" i="29" s="1"/>
  <c r="J4" i="29" s="1"/>
  <c r="K4" i="29" s="1"/>
  <c r="L4" i="29" s="1"/>
  <c r="M4" i="29" s="1"/>
  <c r="N4" i="29" s="1"/>
  <c r="O4" i="29" s="1"/>
  <c r="Q32" i="6"/>
  <c r="T37" i="28"/>
  <c r="C34" i="28"/>
  <c r="C35" i="28" s="1"/>
  <c r="B34" i="28"/>
  <c r="B35" i="28" s="1"/>
  <c r="C32" i="28"/>
  <c r="B32" i="28"/>
  <c r="T30" i="28"/>
  <c r="T29" i="28"/>
  <c r="T28" i="28"/>
  <c r="T27" i="28"/>
  <c r="T26" i="28"/>
  <c r="T25" i="28"/>
  <c r="T24" i="28"/>
  <c r="T23" i="28"/>
  <c r="T22" i="28"/>
  <c r="T21" i="28"/>
  <c r="T20" i="28"/>
  <c r="T19" i="28"/>
  <c r="T18" i="28"/>
  <c r="T17" i="28"/>
  <c r="T16" i="28"/>
  <c r="T15" i="28"/>
  <c r="T14" i="28"/>
  <c r="T13" i="28"/>
  <c r="T12" i="28"/>
  <c r="T11" i="28"/>
  <c r="T10" i="28"/>
  <c r="T9" i="28"/>
  <c r="T8" i="28"/>
  <c r="T7" i="28"/>
  <c r="T6" i="28"/>
  <c r="U4" i="28"/>
  <c r="C4" i="28"/>
  <c r="D4" i="28" s="1"/>
  <c r="E4" i="28" s="1"/>
  <c r="F4" i="28" s="1"/>
  <c r="G4" i="28" s="1"/>
  <c r="H4" i="28" s="1"/>
  <c r="I4" i="28" s="1"/>
  <c r="J4" i="28" s="1"/>
  <c r="K4" i="28" s="1"/>
  <c r="L4" i="28" s="1"/>
  <c r="M4" i="28" s="1"/>
  <c r="N4" i="28" s="1"/>
  <c r="O4" i="28" s="1"/>
  <c r="P4" i="28" s="1"/>
  <c r="Q4" i="28" s="1"/>
  <c r="R4" i="28" s="1"/>
  <c r="S4" i="28" s="1"/>
  <c r="T34" i="30" l="1"/>
  <c r="T35" i="30" s="1"/>
  <c r="Q34" i="29"/>
  <c r="Q35" i="29" s="1"/>
  <c r="R4" i="29"/>
  <c r="P4" i="29"/>
  <c r="T34" i="28"/>
  <c r="T35" i="28" s="1"/>
  <c r="B39" i="27"/>
  <c r="Q37" i="27"/>
  <c r="C34" i="27"/>
  <c r="C35" i="27" s="1"/>
  <c r="B34" i="27"/>
  <c r="B35" i="27" s="1"/>
  <c r="C32" i="27"/>
  <c r="B32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C4" i="27"/>
  <c r="D4" i="27" s="1"/>
  <c r="E4" i="27" s="1"/>
  <c r="F4" i="27" s="1"/>
  <c r="G4" i="27" s="1"/>
  <c r="H4" i="27" s="1"/>
  <c r="I4" i="27" s="1"/>
  <c r="J4" i="27" s="1"/>
  <c r="K4" i="27" s="1"/>
  <c r="L4" i="27" s="1"/>
  <c r="M4" i="27" s="1"/>
  <c r="N4" i="27" s="1"/>
  <c r="O4" i="27" s="1"/>
  <c r="K32" i="25"/>
  <c r="K34" i="26"/>
  <c r="K35" i="26" s="1"/>
  <c r="K32" i="26"/>
  <c r="K34" i="25"/>
  <c r="K35" i="25" s="1"/>
  <c r="Q34" i="27" l="1"/>
  <c r="Q35" i="27" s="1"/>
  <c r="R4" i="27"/>
  <c r="P4" i="27"/>
  <c r="T29" i="26"/>
  <c r="Q29" i="25"/>
  <c r="B39" i="26" l="1"/>
  <c r="T37" i="26"/>
  <c r="J34" i="26"/>
  <c r="J35" i="26" s="1"/>
  <c r="I34" i="26"/>
  <c r="I35" i="26" s="1"/>
  <c r="H34" i="26"/>
  <c r="H35" i="26" s="1"/>
  <c r="G34" i="26"/>
  <c r="G35" i="26" s="1"/>
  <c r="F34" i="26"/>
  <c r="F35" i="26" s="1"/>
  <c r="E34" i="26"/>
  <c r="E35" i="26" s="1"/>
  <c r="D34" i="26"/>
  <c r="C34" i="26"/>
  <c r="C35" i="26" s="1"/>
  <c r="B34" i="26"/>
  <c r="B35" i="26" s="1"/>
  <c r="J32" i="26"/>
  <c r="I32" i="26"/>
  <c r="H32" i="26"/>
  <c r="G32" i="26"/>
  <c r="F32" i="26"/>
  <c r="E32" i="26"/>
  <c r="D32" i="26"/>
  <c r="C32" i="26"/>
  <c r="B32" i="26"/>
  <c r="T30" i="26"/>
  <c r="T28" i="26"/>
  <c r="T27" i="26"/>
  <c r="T26" i="26"/>
  <c r="T25" i="26"/>
  <c r="T24" i="26"/>
  <c r="T23" i="26"/>
  <c r="T22" i="26"/>
  <c r="T21" i="26"/>
  <c r="T20" i="26"/>
  <c r="T19" i="26"/>
  <c r="T18" i="26"/>
  <c r="T17" i="26"/>
  <c r="T16" i="26"/>
  <c r="T15" i="26"/>
  <c r="T14" i="26"/>
  <c r="T13" i="26"/>
  <c r="T12" i="26"/>
  <c r="T11" i="26"/>
  <c r="T10" i="26"/>
  <c r="T9" i="26"/>
  <c r="T8" i="26"/>
  <c r="T7" i="26"/>
  <c r="T6" i="26"/>
  <c r="U4" i="26"/>
  <c r="C4" i="26"/>
  <c r="D4" i="26" s="1"/>
  <c r="E4" i="26" s="1"/>
  <c r="F4" i="26" s="1"/>
  <c r="G4" i="26" s="1"/>
  <c r="H4" i="26" s="1"/>
  <c r="I4" i="26" s="1"/>
  <c r="J4" i="26" s="1"/>
  <c r="K4" i="26" s="1"/>
  <c r="L4" i="26" s="1"/>
  <c r="M4" i="26" s="1"/>
  <c r="N4" i="26" s="1"/>
  <c r="O4" i="26" s="1"/>
  <c r="P4" i="26" s="1"/>
  <c r="Q4" i="26" s="1"/>
  <c r="R4" i="26" s="1"/>
  <c r="S4" i="26" s="1"/>
  <c r="O40" i="25"/>
  <c r="B39" i="25"/>
  <c r="Q37" i="25"/>
  <c r="J34" i="25"/>
  <c r="J35" i="25" s="1"/>
  <c r="I34" i="25"/>
  <c r="I35" i="25" s="1"/>
  <c r="H34" i="25"/>
  <c r="H35" i="25" s="1"/>
  <c r="G34" i="25"/>
  <c r="G35" i="25" s="1"/>
  <c r="F34" i="25"/>
  <c r="F35" i="25" s="1"/>
  <c r="E34" i="25"/>
  <c r="E35" i="25" s="1"/>
  <c r="D34" i="25"/>
  <c r="D35" i="25" s="1"/>
  <c r="C34" i="25"/>
  <c r="C35" i="25" s="1"/>
  <c r="B34" i="25"/>
  <c r="J32" i="25"/>
  <c r="I32" i="25"/>
  <c r="H32" i="25"/>
  <c r="G32" i="25"/>
  <c r="F32" i="25"/>
  <c r="E32" i="25"/>
  <c r="D32" i="25"/>
  <c r="C32" i="25"/>
  <c r="B32" i="25"/>
  <c r="Q30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C4" i="25"/>
  <c r="D4" i="25" s="1"/>
  <c r="E4" i="25" s="1"/>
  <c r="F4" i="25" s="1"/>
  <c r="G4" i="25" s="1"/>
  <c r="H4" i="25" s="1"/>
  <c r="I4" i="25" s="1"/>
  <c r="J4" i="25" s="1"/>
  <c r="K4" i="25" s="1"/>
  <c r="L4" i="25" s="1"/>
  <c r="M4" i="25" s="1"/>
  <c r="N4" i="25" s="1"/>
  <c r="O4" i="25" s="1"/>
  <c r="T34" i="26" l="1"/>
  <c r="T35" i="26" s="1"/>
  <c r="D35" i="26"/>
  <c r="Q34" i="25"/>
  <c r="Q35" i="25" s="1"/>
  <c r="R4" i="25"/>
  <c r="P4" i="25"/>
  <c r="B35" i="25"/>
  <c r="Q36" i="22"/>
  <c r="O39" i="22"/>
  <c r="R39" i="23"/>
  <c r="E31" i="23" l="1"/>
  <c r="F31" i="23"/>
  <c r="G31" i="23"/>
  <c r="H31" i="23"/>
  <c r="I31" i="23"/>
  <c r="J31" i="23"/>
  <c r="E33" i="23"/>
  <c r="E34" i="23" s="1"/>
  <c r="F33" i="23"/>
  <c r="F34" i="23" s="1"/>
  <c r="G33" i="23"/>
  <c r="G34" i="23" s="1"/>
  <c r="H33" i="23"/>
  <c r="H34" i="23" s="1"/>
  <c r="I33" i="23"/>
  <c r="I34" i="23" s="1"/>
  <c r="J33" i="23"/>
  <c r="J34" i="23" s="1"/>
  <c r="B38" i="23" l="1"/>
  <c r="T36" i="23"/>
  <c r="D33" i="23"/>
  <c r="D34" i="23" s="1"/>
  <c r="C33" i="23"/>
  <c r="C34" i="23" s="1"/>
  <c r="B33" i="23"/>
  <c r="D31" i="23"/>
  <c r="C31" i="23"/>
  <c r="B31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6" i="23"/>
  <c r="T15" i="23"/>
  <c r="T14" i="23"/>
  <c r="T13" i="23"/>
  <c r="T12" i="23"/>
  <c r="T11" i="23"/>
  <c r="T10" i="23"/>
  <c r="T9" i="23"/>
  <c r="T8" i="23"/>
  <c r="T7" i="23"/>
  <c r="T6" i="23"/>
  <c r="T33" i="23" s="1"/>
  <c r="U4" i="23"/>
  <c r="C4" i="23"/>
  <c r="D4" i="23" s="1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O4" i="23" s="1"/>
  <c r="P4" i="23" s="1"/>
  <c r="Q4" i="23" s="1"/>
  <c r="R4" i="23" s="1"/>
  <c r="S4" i="23" s="1"/>
  <c r="E31" i="22"/>
  <c r="F31" i="22"/>
  <c r="G31" i="22"/>
  <c r="H31" i="22"/>
  <c r="I31" i="22"/>
  <c r="J31" i="22"/>
  <c r="D33" i="22"/>
  <c r="D34" i="22" s="1"/>
  <c r="E33" i="22"/>
  <c r="F33" i="22"/>
  <c r="F34" i="22" s="1"/>
  <c r="G33" i="22"/>
  <c r="G34" i="22" s="1"/>
  <c r="H33" i="22"/>
  <c r="H34" i="22" s="1"/>
  <c r="I33" i="22"/>
  <c r="I34" i="22" s="1"/>
  <c r="J33" i="22"/>
  <c r="E34" i="22"/>
  <c r="J34" i="22"/>
  <c r="B38" i="22"/>
  <c r="C33" i="22"/>
  <c r="C34" i="22" s="1"/>
  <c r="B33" i="22"/>
  <c r="D31" i="22"/>
  <c r="C31" i="22"/>
  <c r="B31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6" i="22"/>
  <c r="C4" i="22"/>
  <c r="D4" i="22" s="1"/>
  <c r="E4" i="22" s="1"/>
  <c r="F4" i="22" s="1"/>
  <c r="G4" i="22" s="1"/>
  <c r="H4" i="22" s="1"/>
  <c r="I4" i="22" s="1"/>
  <c r="J4" i="22" s="1"/>
  <c r="K4" i="22" s="1"/>
  <c r="L4" i="22" s="1"/>
  <c r="M4" i="22" s="1"/>
  <c r="N4" i="22" s="1"/>
  <c r="O4" i="22" s="1"/>
  <c r="R39" i="18"/>
  <c r="P32" i="6"/>
  <c r="U4" i="20"/>
  <c r="O39" i="21"/>
  <c r="B38" i="21"/>
  <c r="Q36" i="21"/>
  <c r="D33" i="21"/>
  <c r="D34" i="21" s="1"/>
  <c r="C33" i="21"/>
  <c r="C34" i="21" s="1"/>
  <c r="B33" i="21"/>
  <c r="D31" i="21"/>
  <c r="C31" i="21"/>
  <c r="B31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6" i="21"/>
  <c r="C4" i="21"/>
  <c r="D4" i="21" s="1"/>
  <c r="E4" i="21" s="1"/>
  <c r="F4" i="21" s="1"/>
  <c r="G4" i="21" s="1"/>
  <c r="H4" i="21" s="1"/>
  <c r="I4" i="21" s="1"/>
  <c r="J4" i="21" s="1"/>
  <c r="K4" i="21" s="1"/>
  <c r="L4" i="21" s="1"/>
  <c r="M4" i="21" s="1"/>
  <c r="N4" i="21" s="1"/>
  <c r="O4" i="21" s="1"/>
  <c r="R39" i="20"/>
  <c r="B38" i="20"/>
  <c r="T36" i="20"/>
  <c r="D33" i="20"/>
  <c r="D34" i="20" s="1"/>
  <c r="C33" i="20"/>
  <c r="C34" i="20" s="1"/>
  <c r="B33" i="20"/>
  <c r="D31" i="20"/>
  <c r="C31" i="20"/>
  <c r="B31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C4" i="20"/>
  <c r="D4" i="20" s="1"/>
  <c r="E4" i="20" s="1"/>
  <c r="F4" i="20" s="1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O32" i="6"/>
  <c r="N32" i="6"/>
  <c r="L33" i="19"/>
  <c r="L34" i="19" s="1"/>
  <c r="K33" i="19"/>
  <c r="K34" i="19" s="1"/>
  <c r="J33" i="19"/>
  <c r="J34" i="19" s="1"/>
  <c r="I33" i="19"/>
  <c r="I34" i="19" s="1"/>
  <c r="L31" i="19"/>
  <c r="K31" i="19"/>
  <c r="J31" i="19"/>
  <c r="I31" i="19"/>
  <c r="H31" i="19"/>
  <c r="G31" i="19"/>
  <c r="L33" i="18"/>
  <c r="L34" i="18" s="1"/>
  <c r="K33" i="18"/>
  <c r="K34" i="18" s="1"/>
  <c r="J33" i="18"/>
  <c r="J34" i="18" s="1"/>
  <c r="I33" i="18"/>
  <c r="I34" i="18" s="1"/>
  <c r="H33" i="18"/>
  <c r="H34" i="18" s="1"/>
  <c r="L31" i="18"/>
  <c r="K31" i="18"/>
  <c r="J31" i="18"/>
  <c r="I31" i="18"/>
  <c r="H31" i="18"/>
  <c r="Q28" i="19"/>
  <c r="T28" i="18"/>
  <c r="H33" i="19"/>
  <c r="H34" i="19" s="1"/>
  <c r="B38" i="18"/>
  <c r="T36" i="18"/>
  <c r="G33" i="18"/>
  <c r="G34" i="18" s="1"/>
  <c r="F33" i="18"/>
  <c r="F34" i="18" s="1"/>
  <c r="E33" i="18"/>
  <c r="E34" i="18" s="1"/>
  <c r="D33" i="18"/>
  <c r="D34" i="18" s="1"/>
  <c r="C33" i="18"/>
  <c r="C34" i="18" s="1"/>
  <c r="B33" i="18"/>
  <c r="G31" i="18"/>
  <c r="F31" i="18"/>
  <c r="E31" i="18"/>
  <c r="D31" i="18"/>
  <c r="C31" i="18"/>
  <c r="B31" i="18"/>
  <c r="T29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T10" i="18"/>
  <c r="T9" i="18"/>
  <c r="T8" i="18"/>
  <c r="T7" i="18"/>
  <c r="T6" i="18"/>
  <c r="C4" i="18"/>
  <c r="D4" i="18" s="1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U4" i="18" s="1"/>
  <c r="O39" i="19"/>
  <c r="B38" i="19"/>
  <c r="Q36" i="19"/>
  <c r="G33" i="19"/>
  <c r="G34" i="19" s="1"/>
  <c r="F33" i="19"/>
  <c r="F34" i="19" s="1"/>
  <c r="E33" i="19"/>
  <c r="E34" i="19" s="1"/>
  <c r="D33" i="19"/>
  <c r="D34" i="19" s="1"/>
  <c r="C33" i="19"/>
  <c r="C34" i="19" s="1"/>
  <c r="B33" i="19"/>
  <c r="F31" i="19"/>
  <c r="E31" i="19"/>
  <c r="D31" i="19"/>
  <c r="C31" i="19"/>
  <c r="B31" i="19"/>
  <c r="Q29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C4" i="19"/>
  <c r="D4" i="19" s="1"/>
  <c r="E4" i="19" s="1"/>
  <c r="F4" i="19" s="1"/>
  <c r="G4" i="19" s="1"/>
  <c r="H4" i="19" s="1"/>
  <c r="I4" i="19" s="1"/>
  <c r="J4" i="19" s="1"/>
  <c r="K4" i="19" s="1"/>
  <c r="L4" i="19" s="1"/>
  <c r="M4" i="19" s="1"/>
  <c r="N4" i="19" s="1"/>
  <c r="O4" i="19" s="1"/>
  <c r="R39" i="16"/>
  <c r="O39" i="17"/>
  <c r="L32" i="6"/>
  <c r="M32" i="6"/>
  <c r="J32" i="6"/>
  <c r="Q36" i="15"/>
  <c r="Q36" i="17"/>
  <c r="E33" i="17"/>
  <c r="E34" i="17" s="1"/>
  <c r="G33" i="17"/>
  <c r="F31" i="17"/>
  <c r="Q22" i="17"/>
  <c r="Q22" i="15"/>
  <c r="B38" i="16"/>
  <c r="T36" i="16"/>
  <c r="G33" i="16"/>
  <c r="G34" i="16" s="1"/>
  <c r="F33" i="16"/>
  <c r="F34" i="16" s="1"/>
  <c r="E33" i="16"/>
  <c r="E34" i="16" s="1"/>
  <c r="D33" i="16"/>
  <c r="D34" i="16" s="1"/>
  <c r="C33" i="16"/>
  <c r="C34" i="16" s="1"/>
  <c r="B33" i="16"/>
  <c r="G31" i="16"/>
  <c r="F31" i="16"/>
  <c r="E31" i="16"/>
  <c r="D31" i="16"/>
  <c r="C31" i="16"/>
  <c r="B31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C4" i="16"/>
  <c r="D4" i="16" s="1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B38" i="17"/>
  <c r="G34" i="17"/>
  <c r="F33" i="17"/>
  <c r="F34" i="17" s="1"/>
  <c r="D33" i="17"/>
  <c r="D34" i="17" s="1"/>
  <c r="C33" i="17"/>
  <c r="C34" i="17" s="1"/>
  <c r="B33" i="17"/>
  <c r="G31" i="17"/>
  <c r="E31" i="17"/>
  <c r="D31" i="17"/>
  <c r="C31" i="17"/>
  <c r="B31" i="17"/>
  <c r="Q29" i="17"/>
  <c r="Q28" i="17"/>
  <c r="Q27" i="17"/>
  <c r="Q26" i="17"/>
  <c r="Q25" i="17"/>
  <c r="Q24" i="17"/>
  <c r="Q23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Q6" i="17"/>
  <c r="C4" i="17"/>
  <c r="D4" i="17" s="1"/>
  <c r="E4" i="17" s="1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T22" i="14"/>
  <c r="G31" i="14"/>
  <c r="R39" i="14"/>
  <c r="B38" i="14"/>
  <c r="T36" i="14"/>
  <c r="G33" i="14"/>
  <c r="G34" i="14" s="1"/>
  <c r="F33" i="14"/>
  <c r="F34" i="14" s="1"/>
  <c r="E33" i="14"/>
  <c r="E34" i="14" s="1"/>
  <c r="D33" i="14"/>
  <c r="D34" i="14" s="1"/>
  <c r="C33" i="14"/>
  <c r="C34" i="14" s="1"/>
  <c r="B33" i="14"/>
  <c r="F31" i="14"/>
  <c r="E31" i="14"/>
  <c r="D31" i="14"/>
  <c r="C31" i="14"/>
  <c r="B31" i="14"/>
  <c r="T29" i="14"/>
  <c r="T28" i="14"/>
  <c r="T27" i="14"/>
  <c r="T26" i="14"/>
  <c r="T25" i="14"/>
  <c r="T24" i="14"/>
  <c r="T23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C4" i="14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O39" i="15"/>
  <c r="B38" i="15"/>
  <c r="G33" i="15"/>
  <c r="G34" i="15" s="1"/>
  <c r="F33" i="15"/>
  <c r="F34" i="15" s="1"/>
  <c r="E33" i="15"/>
  <c r="E34" i="15" s="1"/>
  <c r="D33" i="15"/>
  <c r="D34" i="15" s="1"/>
  <c r="C33" i="15"/>
  <c r="C34" i="15" s="1"/>
  <c r="B33" i="15"/>
  <c r="G31" i="15"/>
  <c r="F31" i="15"/>
  <c r="E31" i="15"/>
  <c r="D31" i="15"/>
  <c r="C31" i="15"/>
  <c r="B31" i="15"/>
  <c r="Q29" i="15"/>
  <c r="Q28" i="15"/>
  <c r="Q27" i="15"/>
  <c r="Q26" i="15"/>
  <c r="Q25" i="15"/>
  <c r="Q24" i="15"/>
  <c r="Q23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C4" i="15"/>
  <c r="D4" i="15" s="1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Q35" i="13"/>
  <c r="T35" i="12"/>
  <c r="T26" i="12"/>
  <c r="T25" i="12"/>
  <c r="T24" i="12"/>
  <c r="T23" i="12"/>
  <c r="T22" i="12"/>
  <c r="R38" i="12"/>
  <c r="B37" i="12"/>
  <c r="H32" i="12"/>
  <c r="H33" i="12" s="1"/>
  <c r="G32" i="12"/>
  <c r="G33" i="12" s="1"/>
  <c r="F32" i="12"/>
  <c r="F33" i="12" s="1"/>
  <c r="E32" i="12"/>
  <c r="E33" i="12" s="1"/>
  <c r="D32" i="12"/>
  <c r="D33" i="12" s="1"/>
  <c r="C32" i="12"/>
  <c r="C33" i="12" s="1"/>
  <c r="B32" i="12"/>
  <c r="H30" i="12"/>
  <c r="G30" i="12"/>
  <c r="F30" i="12"/>
  <c r="E30" i="12"/>
  <c r="D30" i="12"/>
  <c r="C30" i="12"/>
  <c r="B30" i="12"/>
  <c r="T28" i="12"/>
  <c r="T27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C4" i="12"/>
  <c r="D4" i="12" s="1"/>
  <c r="E4" i="12" s="1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Q26" i="13"/>
  <c r="Q22" i="13"/>
  <c r="O38" i="13"/>
  <c r="B37" i="13"/>
  <c r="H32" i="13"/>
  <c r="H33" i="13" s="1"/>
  <c r="G32" i="13"/>
  <c r="G33" i="13" s="1"/>
  <c r="F32" i="13"/>
  <c r="F33" i="13" s="1"/>
  <c r="E32" i="13"/>
  <c r="E33" i="13" s="1"/>
  <c r="D32" i="13"/>
  <c r="D33" i="13" s="1"/>
  <c r="C32" i="13"/>
  <c r="C33" i="13" s="1"/>
  <c r="B32" i="13"/>
  <c r="H30" i="13"/>
  <c r="G30" i="13"/>
  <c r="F30" i="13"/>
  <c r="E30" i="13"/>
  <c r="D30" i="13"/>
  <c r="C30" i="13"/>
  <c r="B30" i="13"/>
  <c r="Q28" i="13"/>
  <c r="Q27" i="13"/>
  <c r="Q25" i="13"/>
  <c r="Q24" i="13"/>
  <c r="Q23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C4" i="13"/>
  <c r="D4" i="13" s="1"/>
  <c r="E4" i="13" s="1"/>
  <c r="F4" i="13" s="1"/>
  <c r="G4" i="13" s="1"/>
  <c r="H4" i="13" s="1"/>
  <c r="I4" i="13" s="1"/>
  <c r="J4" i="13" s="1"/>
  <c r="K4" i="13" s="1"/>
  <c r="L4" i="13" s="1"/>
  <c r="M4" i="13" s="1"/>
  <c r="N4" i="13" s="1"/>
  <c r="O4" i="13" s="1"/>
  <c r="R4" i="13" s="1"/>
  <c r="I32" i="6"/>
  <c r="G32" i="6"/>
  <c r="F32" i="6"/>
  <c r="E32" i="6"/>
  <c r="D32" i="6"/>
  <c r="K31" i="6"/>
  <c r="K32" i="6" s="1"/>
  <c r="B37" i="11"/>
  <c r="B37" i="10"/>
  <c r="U22" i="11"/>
  <c r="R22" i="10"/>
  <c r="R25" i="10"/>
  <c r="U25" i="11"/>
  <c r="Q32" i="11"/>
  <c r="Q33" i="11" s="1"/>
  <c r="P32" i="11"/>
  <c r="P33" i="11" s="1"/>
  <c r="O32" i="11"/>
  <c r="O33" i="11" s="1"/>
  <c r="N32" i="11"/>
  <c r="N33" i="11" s="1"/>
  <c r="Q30" i="11"/>
  <c r="P30" i="11"/>
  <c r="O30" i="11"/>
  <c r="N30" i="11"/>
  <c r="Q32" i="10"/>
  <c r="Q33" i="10" s="1"/>
  <c r="P32" i="10"/>
  <c r="P33" i="10" s="1"/>
  <c r="O32" i="10"/>
  <c r="O33" i="10" s="1"/>
  <c r="N32" i="10"/>
  <c r="N33" i="10" s="1"/>
  <c r="Q30" i="10"/>
  <c r="P30" i="10"/>
  <c r="O30" i="10"/>
  <c r="N30" i="10"/>
  <c r="K30" i="10"/>
  <c r="R38" i="11"/>
  <c r="U35" i="1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32" i="11"/>
  <c r="C33" i="11" s="1"/>
  <c r="B32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U28" i="11"/>
  <c r="U27" i="11"/>
  <c r="U26" i="11"/>
  <c r="U24" i="11"/>
  <c r="U23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Q33" i="22" l="1"/>
  <c r="R38" i="16"/>
  <c r="O38" i="22"/>
  <c r="Q33" i="15"/>
  <c r="R38" i="23"/>
  <c r="O38" i="17"/>
  <c r="T33" i="16"/>
  <c r="Q33" i="21"/>
  <c r="Q34" i="21" s="1"/>
  <c r="R38" i="18"/>
  <c r="Q33" i="17"/>
  <c r="Q34" i="17" s="1"/>
  <c r="B34" i="17"/>
  <c r="O38" i="15"/>
  <c r="P4" i="13"/>
  <c r="T4" i="13" s="1"/>
  <c r="R38" i="20"/>
  <c r="T34" i="23"/>
  <c r="B34" i="23"/>
  <c r="Q34" i="22"/>
  <c r="R4" i="22"/>
  <c r="P4" i="22"/>
  <c r="B34" i="22"/>
  <c r="O38" i="21"/>
  <c r="T33" i="20"/>
  <c r="T34" i="20" s="1"/>
  <c r="R4" i="21"/>
  <c r="P4" i="21"/>
  <c r="B34" i="21"/>
  <c r="B34" i="20"/>
  <c r="Q33" i="19"/>
  <c r="Q34" i="19" s="1"/>
  <c r="T33" i="18"/>
  <c r="T34" i="18" s="1"/>
  <c r="O38" i="19"/>
  <c r="B34" i="18"/>
  <c r="R4" i="19"/>
  <c r="P4" i="19"/>
  <c r="B34" i="19"/>
  <c r="T34" i="16"/>
  <c r="B34" i="16"/>
  <c r="P4" i="17"/>
  <c r="R4" i="17"/>
  <c r="R38" i="14"/>
  <c r="Q34" i="15"/>
  <c r="T33" i="14"/>
  <c r="T34" i="14" s="1"/>
  <c r="B34" i="14"/>
  <c r="R4" i="15"/>
  <c r="P4" i="15"/>
  <c r="B34" i="15"/>
  <c r="R37" i="12"/>
  <c r="T32" i="12"/>
  <c r="T33" i="12" s="1"/>
  <c r="B33" i="12"/>
  <c r="O37" i="13"/>
  <c r="Q32" i="13"/>
  <c r="Q33" i="13" s="1"/>
  <c r="B33" i="13"/>
  <c r="R37" i="11"/>
  <c r="U32" i="11"/>
  <c r="U33" i="11" s="1"/>
  <c r="B33" i="11"/>
  <c r="O38" i="10"/>
  <c r="R35" i="10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32" i="10"/>
  <c r="C33" i="10" s="1"/>
  <c r="B32" i="10"/>
  <c r="M30" i="10"/>
  <c r="L30" i="10"/>
  <c r="J30" i="10"/>
  <c r="I30" i="10"/>
  <c r="H30" i="10"/>
  <c r="G30" i="10"/>
  <c r="F30" i="10"/>
  <c r="E30" i="10"/>
  <c r="D30" i="10"/>
  <c r="C30" i="10"/>
  <c r="B30" i="10"/>
  <c r="R28" i="10"/>
  <c r="R27" i="10"/>
  <c r="R26" i="10"/>
  <c r="R24" i="10"/>
  <c r="R23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C4" i="10"/>
  <c r="D4" i="10" s="1"/>
  <c r="E4" i="10" s="1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O36" i="8"/>
  <c r="B35" i="8"/>
  <c r="R6" i="8"/>
  <c r="O36" i="5"/>
  <c r="C4" i="9"/>
  <c r="D4" i="9" s="1"/>
  <c r="E4" i="9" s="1"/>
  <c r="F4" i="9" s="1"/>
  <c r="G4" i="9" s="1"/>
  <c r="H4" i="9" s="1"/>
  <c r="I4" i="9" s="1"/>
  <c r="J4" i="9" s="1"/>
  <c r="K4" i="9" s="1"/>
  <c r="L4" i="9" s="1"/>
  <c r="M4" i="9" s="1"/>
  <c r="R33" i="8"/>
  <c r="M30" i="8"/>
  <c r="M31" i="8" s="1"/>
  <c r="L30" i="8"/>
  <c r="L31" i="8" s="1"/>
  <c r="K30" i="8"/>
  <c r="K31" i="8" s="1"/>
  <c r="J30" i="8"/>
  <c r="J31" i="8" s="1"/>
  <c r="I30" i="8"/>
  <c r="I31" i="8" s="1"/>
  <c r="H30" i="8"/>
  <c r="H31" i="8" s="1"/>
  <c r="G30" i="8"/>
  <c r="G31" i="8" s="1"/>
  <c r="F30" i="8"/>
  <c r="F31" i="8" s="1"/>
  <c r="E30" i="8"/>
  <c r="E31" i="8" s="1"/>
  <c r="D30" i="8"/>
  <c r="D31" i="8" s="1"/>
  <c r="C30" i="8"/>
  <c r="C31" i="8" s="1"/>
  <c r="B30" i="8"/>
  <c r="M28" i="8"/>
  <c r="L28" i="8"/>
  <c r="K28" i="8"/>
  <c r="J28" i="8"/>
  <c r="I28" i="8"/>
  <c r="H28" i="8"/>
  <c r="G28" i="8"/>
  <c r="F28" i="8"/>
  <c r="E28" i="8"/>
  <c r="D28" i="8"/>
  <c r="C28" i="8"/>
  <c r="B28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C4" i="8"/>
  <c r="D4" i="8" s="1"/>
  <c r="E4" i="8" s="1"/>
  <c r="F4" i="8" s="1"/>
  <c r="G4" i="8" s="1"/>
  <c r="H4" i="8" s="1"/>
  <c r="I4" i="8" s="1"/>
  <c r="J4" i="8" s="1"/>
  <c r="K4" i="8" s="1"/>
  <c r="L4" i="8" s="1"/>
  <c r="M4" i="8" s="1"/>
  <c r="R36" i="9"/>
  <c r="B35" i="9"/>
  <c r="U33" i="9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30" i="9"/>
  <c r="C31" i="9" s="1"/>
  <c r="B30" i="9"/>
  <c r="M28" i="9"/>
  <c r="L28" i="9"/>
  <c r="K28" i="9"/>
  <c r="J28" i="9"/>
  <c r="I28" i="9"/>
  <c r="H28" i="9"/>
  <c r="G28" i="9"/>
  <c r="F28" i="9"/>
  <c r="E28" i="9"/>
  <c r="D28" i="9"/>
  <c r="C28" i="9"/>
  <c r="B28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AC31" i="5"/>
  <c r="AA30" i="7"/>
  <c r="AA31" i="7" s="1"/>
  <c r="Z30" i="7"/>
  <c r="Z31" i="7" s="1"/>
  <c r="AA28" i="7"/>
  <c r="Z28" i="7"/>
  <c r="AB30" i="5"/>
  <c r="AB31" i="5" s="1"/>
  <c r="AA30" i="5"/>
  <c r="AA31" i="5" s="1"/>
  <c r="Z30" i="5"/>
  <c r="Z31" i="5" s="1"/>
  <c r="Y30" i="5"/>
  <c r="Y31" i="5" s="1"/>
  <c r="AB28" i="5"/>
  <c r="AA28" i="5"/>
  <c r="Z28" i="5"/>
  <c r="Y28" i="5"/>
  <c r="AB30" i="7"/>
  <c r="AB31" i="7" s="1"/>
  <c r="Y30" i="7"/>
  <c r="Y31" i="7" s="1"/>
  <c r="X30" i="7"/>
  <c r="X31" i="7" s="1"/>
  <c r="W30" i="7"/>
  <c r="W31" i="7" s="1"/>
  <c r="V30" i="7"/>
  <c r="V31" i="7" s="1"/>
  <c r="AB28" i="7"/>
  <c r="Y28" i="7"/>
  <c r="X28" i="7"/>
  <c r="W28" i="7"/>
  <c r="V28" i="7"/>
  <c r="AD8" i="5"/>
  <c r="E30" i="7"/>
  <c r="E31" i="7" s="1"/>
  <c r="D30" i="7"/>
  <c r="D31" i="7" s="1"/>
  <c r="C30" i="7"/>
  <c r="C31" i="7" s="1"/>
  <c r="E28" i="7"/>
  <c r="D28" i="7"/>
  <c r="C28" i="7"/>
  <c r="B35" i="5"/>
  <c r="W30" i="5"/>
  <c r="W31" i="5" s="1"/>
  <c r="V30" i="5"/>
  <c r="V31" i="5" s="1"/>
  <c r="U30" i="5"/>
  <c r="U31" i="5" s="1"/>
  <c r="T30" i="5"/>
  <c r="T31" i="5" s="1"/>
  <c r="S30" i="5"/>
  <c r="S31" i="5" s="1"/>
  <c r="R30" i="5"/>
  <c r="R31" i="5" s="1"/>
  <c r="W28" i="5"/>
  <c r="V28" i="5"/>
  <c r="U28" i="5"/>
  <c r="T28" i="5"/>
  <c r="S28" i="5"/>
  <c r="R28" i="5"/>
  <c r="R36" i="7"/>
  <c r="AD33" i="7"/>
  <c r="I28" i="4"/>
  <c r="B28" i="4"/>
  <c r="B35" i="7"/>
  <c r="AC31" i="7"/>
  <c r="U30" i="7"/>
  <c r="U31" i="7" s="1"/>
  <c r="T30" i="7"/>
  <c r="T31" i="7" s="1"/>
  <c r="S30" i="7"/>
  <c r="S31" i="7" s="1"/>
  <c r="R30" i="7"/>
  <c r="R31" i="7" s="1"/>
  <c r="Q30" i="7"/>
  <c r="Q31" i="7" s="1"/>
  <c r="P30" i="7"/>
  <c r="P31" i="7" s="1"/>
  <c r="O30" i="7"/>
  <c r="O31" i="7" s="1"/>
  <c r="N30" i="7"/>
  <c r="N31" i="7" s="1"/>
  <c r="M30" i="7"/>
  <c r="M31" i="7" s="1"/>
  <c r="L30" i="7"/>
  <c r="L31" i="7" s="1"/>
  <c r="K30" i="7"/>
  <c r="K31" i="7" s="1"/>
  <c r="J30" i="7"/>
  <c r="J31" i="7" s="1"/>
  <c r="I30" i="7"/>
  <c r="I31" i="7" s="1"/>
  <c r="H30" i="7"/>
  <c r="H31" i="7" s="1"/>
  <c r="G30" i="7"/>
  <c r="G31" i="7" s="1"/>
  <c r="F30" i="7"/>
  <c r="F31" i="7" s="1"/>
  <c r="B30" i="7"/>
  <c r="B31" i="7" s="1"/>
  <c r="AC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B28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F4" i="7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AB4" i="7" s="1"/>
  <c r="B31" i="6"/>
  <c r="B32" i="6" s="1"/>
  <c r="AD33" i="5"/>
  <c r="X30" i="5"/>
  <c r="X31" i="5" s="1"/>
  <c r="Q30" i="5"/>
  <c r="Q31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30" i="5"/>
  <c r="C31" i="5" s="1"/>
  <c r="B30" i="5"/>
  <c r="B31" i="5" s="1"/>
  <c r="AC28" i="5"/>
  <c r="X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7" i="5"/>
  <c r="AD6" i="5"/>
  <c r="C4" i="5"/>
  <c r="D4" i="5" s="1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X4" i="5" s="1"/>
  <c r="AC4" i="5" s="1"/>
  <c r="O36" i="4"/>
  <c r="P33" i="4"/>
  <c r="B35" i="4"/>
  <c r="O36" i="3"/>
  <c r="J30" i="4"/>
  <c r="J31" i="4" s="1"/>
  <c r="I30" i="4"/>
  <c r="I31" i="4" s="1"/>
  <c r="H30" i="4"/>
  <c r="H31" i="4" s="1"/>
  <c r="G30" i="4"/>
  <c r="G31" i="4" s="1"/>
  <c r="F30" i="4"/>
  <c r="F31" i="4" s="1"/>
  <c r="E30" i="4"/>
  <c r="E31" i="4" s="1"/>
  <c r="D30" i="4"/>
  <c r="D31" i="4" s="1"/>
  <c r="C30" i="4"/>
  <c r="C31" i="4" s="1"/>
  <c r="B30" i="4"/>
  <c r="J28" i="4"/>
  <c r="H28" i="4"/>
  <c r="G28" i="4"/>
  <c r="F28" i="4"/>
  <c r="E28" i="4"/>
  <c r="D28" i="4"/>
  <c r="C28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C4" i="4"/>
  <c r="D4" i="4" s="1"/>
  <c r="E4" i="4" s="1"/>
  <c r="F4" i="4" s="1"/>
  <c r="G4" i="4" s="1"/>
  <c r="H4" i="4" s="1"/>
  <c r="I4" i="4" s="1"/>
  <c r="J4" i="4" s="1"/>
  <c r="B35" i="3"/>
  <c r="P33" i="3"/>
  <c r="O30" i="3"/>
  <c r="O31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H31" i="3" s="1"/>
  <c r="G30" i="3"/>
  <c r="G31" i="3" s="1"/>
  <c r="F30" i="3"/>
  <c r="F31" i="3" s="1"/>
  <c r="E30" i="3"/>
  <c r="E31" i="3" s="1"/>
  <c r="D30" i="3"/>
  <c r="D31" i="3" s="1"/>
  <c r="C30" i="3"/>
  <c r="C31" i="3" s="1"/>
  <c r="B30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C4" i="3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B35" i="1"/>
  <c r="B35" i="2"/>
  <c r="Q33" i="2"/>
  <c r="M30" i="2"/>
  <c r="M31" i="2" s="1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36" i="2"/>
  <c r="P30" i="2"/>
  <c r="P31" i="2" s="1"/>
  <c r="O30" i="2"/>
  <c r="O31" i="2" s="1"/>
  <c r="N30" i="2"/>
  <c r="N31" i="2" s="1"/>
  <c r="L30" i="2"/>
  <c r="L31" i="2" s="1"/>
  <c r="K30" i="2"/>
  <c r="K31" i="2" s="1"/>
  <c r="J30" i="2"/>
  <c r="J31" i="2" s="1"/>
  <c r="I30" i="2"/>
  <c r="I31" i="2" s="1"/>
  <c r="H30" i="2"/>
  <c r="H31" i="2" s="1"/>
  <c r="G30" i="2"/>
  <c r="F30" i="2"/>
  <c r="F31" i="2" s="1"/>
  <c r="E30" i="2"/>
  <c r="E31" i="2" s="1"/>
  <c r="D30" i="2"/>
  <c r="D31" i="2" s="1"/>
  <c r="C30" i="2"/>
  <c r="C31" i="2" s="1"/>
  <c r="B30" i="2"/>
  <c r="B31" i="2" s="1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G30" i="1"/>
  <c r="G31" i="1" s="1"/>
  <c r="O36" i="1"/>
  <c r="T19" i="1"/>
  <c r="T33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R30" i="1"/>
  <c r="R31" i="1" s="1"/>
  <c r="Q30" i="1"/>
  <c r="Q31" i="1" s="1"/>
  <c r="P30" i="1"/>
  <c r="P31" i="1" s="1"/>
  <c r="M30" i="1"/>
  <c r="M31" i="1" s="1"/>
  <c r="N30" i="1"/>
  <c r="N31" i="1" s="1"/>
  <c r="O30" i="1"/>
  <c r="O31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C30" i="1"/>
  <c r="C31" i="1" s="1"/>
  <c r="D30" i="1"/>
  <c r="D31" i="1" s="1"/>
  <c r="E30" i="1"/>
  <c r="F30" i="1"/>
  <c r="F31" i="1" s="1"/>
  <c r="H30" i="1"/>
  <c r="H31" i="1" s="1"/>
  <c r="I30" i="1"/>
  <c r="I31" i="1" s="1"/>
  <c r="J30" i="1"/>
  <c r="J31" i="1" s="1"/>
  <c r="K30" i="1"/>
  <c r="K31" i="1" s="1"/>
  <c r="L30" i="1"/>
  <c r="L31" i="1" s="1"/>
  <c r="E31" i="1"/>
  <c r="B30" i="1"/>
  <c r="B31" i="1" s="1"/>
  <c r="V4" i="7" l="1"/>
  <c r="W4" i="7" s="1"/>
  <c r="X4" i="7" s="1"/>
  <c r="Y4" i="7" s="1"/>
  <c r="Z4" i="7" s="1"/>
  <c r="AA4" i="7" s="1"/>
  <c r="R30" i="8"/>
  <c r="O35" i="8"/>
  <c r="O35" i="5"/>
  <c r="O35" i="3"/>
  <c r="T30" i="1"/>
  <c r="P30" i="4"/>
  <c r="P31" i="4" s="1"/>
  <c r="O35" i="4"/>
  <c r="AC4" i="7"/>
  <c r="R32" i="10"/>
  <c r="R33" i="10" s="1"/>
  <c r="O37" i="10"/>
  <c r="B33" i="10"/>
  <c r="R35" i="9"/>
  <c r="R31" i="8"/>
  <c r="B31" i="8"/>
  <c r="U30" i="9"/>
  <c r="U31" i="9" s="1"/>
  <c r="B31" i="9"/>
  <c r="R4" i="5"/>
  <c r="AD30" i="5"/>
  <c r="AD31" i="5" s="1"/>
  <c r="AD30" i="7"/>
  <c r="AD31" i="7" s="1"/>
  <c r="R35" i="7"/>
  <c r="B31" i="4"/>
  <c r="P30" i="3"/>
  <c r="P31" i="3" s="1"/>
  <c r="B31" i="3"/>
  <c r="Q30" i="2"/>
  <c r="Q31" i="2" s="1"/>
  <c r="O35" i="2"/>
  <c r="T31" i="1"/>
  <c r="O35" i="1"/>
  <c r="S4" i="5" l="1"/>
  <c r="Y4" i="5"/>
  <c r="T4" i="5" l="1"/>
  <c r="Z4" i="5"/>
  <c r="U4" i="5" l="1"/>
  <c r="AA4" i="5"/>
  <c r="V4" i="5" l="1"/>
  <c r="W4" i="5" s="1"/>
  <c r="AB4" i="5"/>
</calcChain>
</file>

<file path=xl/sharedStrings.xml><?xml version="1.0" encoding="utf-8"?>
<sst xmlns="http://schemas.openxmlformats.org/spreadsheetml/2006/main" count="1894" uniqueCount="374">
  <si>
    <t>dagpauwoog</t>
  </si>
  <si>
    <t>gehakkelde aurelia</t>
  </si>
  <si>
    <t>klein koolwitje</t>
  </si>
  <si>
    <t>klein geaderd witje</t>
  </si>
  <si>
    <t>(vuil)boomblauwtje</t>
  </si>
  <si>
    <t>oranjetipje</t>
  </si>
  <si>
    <t>groot koolwitje</t>
  </si>
  <si>
    <t>distelvlinder</t>
  </si>
  <si>
    <t>atalanta</t>
  </si>
  <si>
    <t>kleine vuurvlinder</t>
  </si>
  <si>
    <t>bont zandoogje</t>
  </si>
  <si>
    <t>kleine vos</t>
  </si>
  <si>
    <t>eikenpage</t>
  </si>
  <si>
    <t>oranje zandoogje</t>
  </si>
  <si>
    <t>bruin blauwtje</t>
  </si>
  <si>
    <t>landkaartje (voorjaarsvorm)</t>
  </si>
  <si>
    <t>landkaartje (zomervorm)</t>
  </si>
  <si>
    <t>groot dikkopje</t>
  </si>
  <si>
    <t>icarusblauwtje</t>
  </si>
  <si>
    <t>2007</t>
  </si>
  <si>
    <t>27/4/</t>
  </si>
  <si>
    <t>24/4/</t>
  </si>
  <si>
    <t>totaal hele vlinderroute</t>
  </si>
  <si>
    <t>in % t.o.v. totaal vlinderroute</t>
  </si>
  <si>
    <t>6/5/</t>
  </si>
  <si>
    <t>13/5/</t>
  </si>
  <si>
    <t>3/6/</t>
  </si>
  <si>
    <t>8/7/</t>
  </si>
  <si>
    <t>15/7/</t>
  </si>
  <si>
    <t>21/7/</t>
  </si>
  <si>
    <t>28/7</t>
  </si>
  <si>
    <t>28/7/</t>
  </si>
  <si>
    <t>4/8/</t>
  </si>
  <si>
    <t>11/8/</t>
  </si>
  <si>
    <t>18/8/</t>
  </si>
  <si>
    <t>26/8/</t>
  </si>
  <si>
    <t>2/9/</t>
  </si>
  <si>
    <t>8/9/</t>
  </si>
  <si>
    <t>13/9</t>
  </si>
  <si>
    <t>22/9/</t>
  </si>
  <si>
    <t>30/9/</t>
  </si>
  <si>
    <t>zwartsprietdikkopje</t>
  </si>
  <si>
    <t>citroenvlinder</t>
  </si>
  <si>
    <t>dagvlindersoorten</t>
  </si>
  <si>
    <t>jaar-</t>
  </si>
  <si>
    <t>totaal</t>
  </si>
  <si>
    <t>totaal sectie 12 + 13:</t>
  </si>
  <si>
    <t>E17-parking (= sectie 12 + 13 van vlinderroute): aantallen + soort dagvlinders per telbeurt</t>
  </si>
  <si>
    <t>totaal aantal soorten:</t>
  </si>
  <si>
    <t>Commentaar:</t>
  </si>
  <si>
    <t>20/4</t>
  </si>
  <si>
    <t>27/4</t>
  </si>
  <si>
    <t>4/5</t>
  </si>
  <si>
    <t>12/5</t>
  </si>
  <si>
    <t>20/5</t>
  </si>
  <si>
    <t>24/5</t>
  </si>
  <si>
    <t>21/6</t>
  </si>
  <si>
    <t>6/7</t>
  </si>
  <si>
    <t>12/7</t>
  </si>
  <si>
    <t>20/7</t>
  </si>
  <si>
    <t>17/8</t>
  </si>
  <si>
    <t>31/8</t>
  </si>
  <si>
    <t>14/9</t>
  </si>
  <si>
    <t>27/9</t>
  </si>
  <si>
    <t>aantal telbeurten:</t>
  </si>
  <si>
    <t>20/3</t>
  </si>
  <si>
    <t>10/4</t>
  </si>
  <si>
    <t>18/4</t>
  </si>
  <si>
    <t>1/5</t>
  </si>
  <si>
    <t>9/5</t>
  </si>
  <si>
    <t>25/5</t>
  </si>
  <si>
    <t>1/6</t>
  </si>
  <si>
    <t>13/6</t>
  </si>
  <si>
    <t>28/6</t>
  </si>
  <si>
    <t>21/7</t>
  </si>
  <si>
    <t>8/8</t>
  </si>
  <si>
    <t>23/8</t>
  </si>
  <si>
    <t>17/4</t>
  </si>
  <si>
    <t>24/4</t>
  </si>
  <si>
    <t>22/5</t>
  </si>
  <si>
    <t>4/7</t>
  </si>
  <si>
    <t>10/7</t>
  </si>
  <si>
    <t>11/7</t>
  </si>
  <si>
    <t>18/7</t>
  </si>
  <si>
    <t>gemid. aantal/per telbeurt in sectie 12 + 13:</t>
  </si>
  <si>
    <t>gemid. aantal/per telbeurt hele vlinderroute:</t>
  </si>
  <si>
    <t>Vanaf 2011 zal gefaseerd maaibeheer toegepast worden (volgens afspraak tijdens plaatsbezoek dd. 21/2/2011).</t>
  </si>
  <si>
    <t>dagvlindersoort</t>
  </si>
  <si>
    <t>x</t>
  </si>
  <si>
    <t>aantal soorten</t>
  </si>
  <si>
    <t>totaal aantal vlinders</t>
  </si>
  <si>
    <t>Tabel fenologie vlinderwaarnemingen E17-parking Waasmunster (sectie 12 + 13)</t>
  </si>
  <si>
    <t>T.e.m. 2006 werd maximaal 2 x /jaar gemaaid (= hele oppervlakte).</t>
  </si>
  <si>
    <t>Deze parking behoort niet tot m'n vlinderroute, maar volg ik wel op aangezien ook hier gefaseerd maaibeheer toegepast wordt vanaf 2011.</t>
  </si>
  <si>
    <t>Deze kant is geen zonnekant, is vochtiger (gracht fungeert als beek van omgelegde beek bij aanleg medio 1969 van de toenmalige E3 (nu E17 genaamd).</t>
  </si>
  <si>
    <t>Omdat het vochtiger is, groeien hier pinksterbloemen in tegenstelling tot de andere E17-parking (sectie 12 + 13 van m'n vlinderroute).</t>
  </si>
  <si>
    <t>E17-parking richting Sint-Niklaas (ik noem het de "overkant"): aantallen + soort dagvlinders per telbeurt</t>
  </si>
  <si>
    <t>25/3</t>
  </si>
  <si>
    <t>27/3</t>
  </si>
  <si>
    <t>2/4</t>
  </si>
  <si>
    <t>9/4</t>
  </si>
  <si>
    <t>Relatief zuiver water: grote klompen kikkerdril (9/4/2011), watermunt, lis, soort kroos,…</t>
  </si>
  <si>
    <t>16/4</t>
  </si>
  <si>
    <t>22/4</t>
  </si>
  <si>
    <t>23/4</t>
  </si>
  <si>
    <t>totaal overkant:</t>
  </si>
  <si>
    <t>29/4</t>
  </si>
  <si>
    <t>gemid. aantal/per telbeurt in "overkant":</t>
  </si>
  <si>
    <t>7/5</t>
  </si>
  <si>
    <t>7/5/2011: wind = 5/8 uit ZO (26°C) - enkel vlinders op windvrije plaatsen - vandaar niets op open grasvlakte E17-parking.</t>
  </si>
  <si>
    <t>7/5/2011: wind = 5/8 uit ZO (26°C) - enkel vlinders op windvrije plaatsen zoals deze E17-parking richting Sint-Niklaas en geen langs E17-parking</t>
  </si>
  <si>
    <t>langswaar vlinderroute loopt (richting Gent).</t>
  </si>
  <si>
    <t>15/5</t>
  </si>
  <si>
    <t>15/5/2011: wind = 6/8 uit ZW (17°C) - temperatuur op randje van actief zijn in combinatie met zeer strakke wind - vandaar geen gewone</t>
  </si>
  <si>
    <t xml:space="preserve">dagvlinders op beide parkings (beide in volle wind) - verrassend is wel het aantal icarusblauwtjes = typische graslandvlindertjes! </t>
  </si>
  <si>
    <t>Op beide parkings = dagactieve nachtvlinder gedetermineerd als "bruine daguil".</t>
  </si>
  <si>
    <t>dagvlinders op beide parkings (beide in volle wind); op beide parkings dagactieve nachtvlinder gedetermineerd als "bruine daguil".</t>
  </si>
  <si>
    <t>21/5</t>
  </si>
  <si>
    <t>2/6</t>
  </si>
  <si>
    <t>4/6</t>
  </si>
  <si>
    <t>14/6</t>
  </si>
  <si>
    <t>26/6</t>
  </si>
  <si>
    <t>2/7</t>
  </si>
  <si>
    <t>Vanaf 2007 is (quasi) maandelijks gemaaid (= hele oppervlakte).  Gevolg: quasi geen vlinders meer! Zeker geen typische graslandvlindertjes meer!</t>
  </si>
  <si>
    <t xml:space="preserve">Vanaf 2011 wordt gefaseerd maaibeheer toegepast (volgens afspraak tijdens plaatsbezoek dd. 21/2/2011) volgens opgesteld maaischema door </t>
  </si>
  <si>
    <t>Natuurpunt.</t>
  </si>
  <si>
    <t>17/7</t>
  </si>
  <si>
    <t>15/8</t>
  </si>
  <si>
    <t>20/8</t>
  </si>
  <si>
    <t>28/8</t>
  </si>
  <si>
    <t>E17-parking overkant (richting Sint-Niklaas): hele oppervlakte gemaaid - geen uitsparingen overgelaten (i.p.v. 2 zoals voorzien = zones A)</t>
  </si>
  <si>
    <t>E17-parking (kant vlinderroute): slechts 1 klein plekje weerhouden als zone A (11/13 m2) i.p.v. 2 uitsparingen - voor de rest hele oppervlakte gemaaid</t>
  </si>
  <si>
    <t>26/8/2011: 1ste gefaseerde maaibeurt mislopen ---&gt;  op beide parkings maar 1 kleine uitsparing overgelaten (= zone A) i.p.v. 4</t>
  </si>
  <si>
    <t>fout gemaaid</t>
  </si>
  <si>
    <t>effect op graslandvlinders?</t>
  </si>
  <si>
    <t>3/9</t>
  </si>
  <si>
    <t>11/9</t>
  </si>
  <si>
    <t>25/9</t>
  </si>
  <si>
    <t>1/10</t>
  </si>
  <si>
    <t>16/3</t>
  </si>
  <si>
    <t>21/3</t>
  </si>
  <si>
    <t>30/4</t>
  </si>
  <si>
    <t>13/5</t>
  </si>
  <si>
    <t>Heel de maand april 2012: zeer ongunstige weersomstandigheden vandaar zeer weinig oranjetipjes (vliegen enkel in april).</t>
  </si>
  <si>
    <t>* kouder dan gemiddeld</t>
  </si>
  <si>
    <t>* 3 x zoveel neerslag</t>
  </si>
  <si>
    <t>* 50 uur minder zon dan in maart 2012</t>
  </si>
  <si>
    <r>
      <rPr>
        <b/>
        <u/>
        <sz val="11"/>
        <color rgb="FFFF0000"/>
        <rFont val="Calibri"/>
        <family val="2"/>
        <scheme val="minor"/>
      </rPr>
      <t>Primeur: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22/5/2012 ---&gt; </t>
    </r>
    <r>
      <rPr>
        <b/>
        <u/>
        <sz val="11"/>
        <color rgb="FFFF0000"/>
        <rFont val="Calibri"/>
        <family val="2"/>
        <scheme val="minor"/>
      </rPr>
      <t>muntvlindertje</t>
    </r>
    <r>
      <rPr>
        <sz val="11"/>
        <color theme="1"/>
        <rFont val="Calibri"/>
        <family val="2"/>
        <scheme val="minor"/>
      </rPr>
      <t xml:space="preserve"> (= dagactief nachtvlindertje) ---&gt; allicht dankzij watermunt in de gracht.</t>
    </r>
  </si>
  <si>
    <t>20/6</t>
  </si>
  <si>
    <t>22/7</t>
  </si>
  <si>
    <t xml:space="preserve"> 10/8</t>
  </si>
  <si>
    <t>10/8</t>
  </si>
  <si>
    <t>19/8</t>
  </si>
  <si>
    <t>19/8/2012: subtropisch weekend; enkel vlinders op beschaduwde plaatsen; geen graslandvlindertjes te bespeuren in de open ruimte van de parkings.</t>
  </si>
  <si>
    <t>10/8/2012: uitsparingen doen hun werk: enkel hier zijn de graslandvlindertjes te vinden.</t>
  </si>
  <si>
    <t>9/9</t>
  </si>
  <si>
    <t>gemeentehuis Waasmunster).</t>
  </si>
  <si>
    <t>Aangezien gefaseerd maaien wat mislopen is in 2011 zijn er voor 2012 nieuwe afspraken gemaakt (cfr. overleg 17/1/2012 op</t>
  </si>
  <si>
    <t>te bespeuren. Voor de typische graslandvlindertjes is het nog te vroeg.</t>
  </si>
  <si>
    <t>16/21 maart: op de grasvlakte/gracht staan nog quasi geen bloeiende bloemen en dus zijn er ook geen courante dagvlinders</t>
  </si>
  <si>
    <t>gracht-/boskant in voorjaar (plaatsen afsluiting); bovendien restant junidip die dit jaar dieper is dan gemiddeld in de</t>
  </si>
  <si>
    <t>voorgaande 20 jaar.</t>
  </si>
  <si>
    <t>28/6/2012: tropisch warm; enkel vlinders op beschaduwde plaatsen die er niet meer zijn op de parkings gezien het kappen</t>
  </si>
  <si>
    <t>open ruimte van de parkings.</t>
  </si>
  <si>
    <t>19/8/2012: subtropisch weekend; enkel vlinders op beschaduwde plaatsen; geen graslandvlindertjes te bespeuren in de</t>
  </si>
  <si>
    <t>Deze kant is geen zonnekant, is vochtiger (gracht fungeert als beek van omgelegde beek bij aanleg van de toenmalige E3 medio 1969</t>
  </si>
  <si>
    <t>(nu E17 genaamd).</t>
  </si>
  <si>
    <t>Voor de typische graslandvlindertjes is het nog te vroeg.</t>
  </si>
  <si>
    <t>16/21 maart: op de grasvlakte/gracht staan nog quasi geen bloeiende bloemen en dus zijn er ook geen courante dagvlinders te bespeuren.</t>
  </si>
  <si>
    <t>Ondanks slecht vlinderjaar 2012 blijven de cijfers toch nog beter dan voor de start van het gefaseerd maaibeheer.</t>
  </si>
  <si>
    <t>Vanaf 2011 wordt gefaseerd maaibeheer toegepast (volgens afspraak tijdens plaatsbezoek dd. 21/2/2011).</t>
  </si>
  <si>
    <t>21/4</t>
  </si>
  <si>
    <t>5/5</t>
  </si>
  <si>
    <t>19/5</t>
  </si>
  <si>
    <t>27/5</t>
  </si>
  <si>
    <t>6/6</t>
  </si>
  <si>
    <t>11/6</t>
  </si>
  <si>
    <t>hooibeestje</t>
  </si>
  <si>
    <t xml:space="preserve"> amper een 3-tal  km verder niet toevallig langs dezelfde kant E17-berm. Laatste dagen aanhoudend forse wind uit ZW aangewakkerd</t>
  </si>
  <si>
    <t>door aanhoudend veel verkeer in dezelfde richting. Kans is heel groot dat het hierdoor vrij vlot kon uitzwermen.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</si>
  <si>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color theme="1"/>
        <rFont val="Calibri"/>
        <family val="2"/>
        <scheme val="minor"/>
      </rPr>
      <t xml:space="preserve">  Allicht afkomstig van Ten Reyen =  enige locatie nog resterend in Waasmunster!  Dit ligt</t>
    </r>
  </si>
  <si>
    <t>Zal de hoop die ik al jaren koester toch uitkomen? =  vaste populatie op de E17-parking afkomstig van Ten Reyen.</t>
  </si>
  <si>
    <t>Aangezien gefaseerd maaien wat mislopen is in 2011 en 2012 zijn er nieuwe afspraken gemaakt voor 2013 (cfr. overleg 31/1/2013 op</t>
  </si>
  <si>
    <t>In ieder geval zeer bemoedigend en hoopgevend! Wouter Vanreusel: kunnen toch 2 à 3 km. overbruggen alhoewel niet zo mobiele soort</t>
  </si>
  <si>
    <t>mits verbindingsweg zoals grasberm langs E17.</t>
  </si>
  <si>
    <t xml:space="preserve"> 8/7</t>
  </si>
  <si>
    <t>8/7</t>
  </si>
  <si>
    <t>8/7/2013: aangezien er gemaaid is,  zitten alle vlinders op de bramen in de gracht of passeren ze langs daar.</t>
  </si>
  <si>
    <t>8/7/2013: aangezien er gemaaid is,  zitten alle vlinders op de bramen in de gracht (alsook een gamma-uiltje).</t>
  </si>
  <si>
    <t>19/7</t>
  </si>
  <si>
    <t>gezien. Op de E17-parking zitten ze verspreid in quasi alle zomereiken die langs de gracht staan!</t>
  </si>
  <si>
    <r>
      <rPr>
        <b/>
        <sz val="11"/>
        <color rgb="FFFF0000"/>
        <rFont val="Calibri"/>
        <family val="2"/>
        <scheme val="minor"/>
      </rPr>
      <t xml:space="preserve">19/7/2013: primeur  = eikenpage! </t>
    </r>
    <r>
      <rPr>
        <sz val="11"/>
        <color theme="1"/>
        <rFont val="Calibri"/>
        <family val="2"/>
        <scheme val="minor"/>
      </rPr>
      <t xml:space="preserve"> Zowel op de E17-parking als in de nabije omgeving heb ik voor het eerst zoveel eikenpages</t>
    </r>
  </si>
  <si>
    <t>5/8</t>
  </si>
  <si>
    <t>5/8/2013: icarusblauwtjes in hoofdzaak in de uitsparing op gele rolklaver (de overige vlakbij in de buurt); aan vangrails staat</t>
  </si>
  <si>
    <t>1 tros  koninginnekruid waarop dagpauwoog, distelvlinder, oranje zandoogje en kleine vos zaten; bont zandoogje en ander</t>
  </si>
  <si>
    <t>oranje zandoogje in de ongemaaide graskant gracht.</t>
  </si>
  <si>
    <t>oranje luzernevlinder</t>
  </si>
  <si>
    <t>16/8</t>
  </si>
  <si>
    <t>Ik heb ze op beide parkings gezien met een totaal van 11! Normaal gezien komen ze maar sporadisch naar onze contreien.</t>
  </si>
  <si>
    <r>
      <rPr>
        <b/>
        <sz val="11"/>
        <color rgb="FFFF0000"/>
        <rFont val="Calibri"/>
        <family val="2"/>
        <scheme val="minor"/>
      </rPr>
      <t>16/8/2013: primeur = oranje luzernevlinder!</t>
    </r>
    <r>
      <rPr>
        <sz val="11"/>
        <color theme="1"/>
        <rFont val="Calibri"/>
        <family val="2"/>
        <scheme val="minor"/>
      </rPr>
      <t xml:space="preserve"> Deze trekvlinder heeft een topjaar en weet ook de grasvlakte te smaken!</t>
    </r>
  </si>
  <si>
    <t>(nu E17 genaamd)).</t>
  </si>
  <si>
    <t>29/8</t>
  </si>
  <si>
    <t>het jaar 2000, maar een zomer die in de jaren 90 toch eerder normaal te noemen was (algemene tendens blijft dus dalend gericht).</t>
  </si>
  <si>
    <t>plots een omslag in het weder gekomen waardoor het een uitzonderlijk prachtige vlinderzomer is geworden; de beste  vlinderzomer sinds</t>
  </si>
  <si>
    <t>24/9</t>
  </si>
  <si>
    <t>vuilbakken koolzaad met hierop 36 rupsen van het groot koolwitje. Aangezien deze zone elke maand gemaaid wordt,</t>
  </si>
  <si>
    <t>en dit eerstdaags weer het geval zal zijn, heb ik de rupsen mee naar huis genomen en in onze eigen vlindertuin uitgezet</t>
  </si>
  <si>
    <t>op zeekool zodat ze een maximale kans op overleven hebben.</t>
  </si>
  <si>
    <t>(*)</t>
  </si>
  <si>
    <t>(*) 24/9/2013: tijdens het weghalen van de paaltjes en lint bemerkte ik aan de rand van de grasvlakte ter hoogte van de</t>
  </si>
  <si>
    <t>(*) 1/10/2013: ook nu zaten er nog 6 rupsen van het groot koolwitje en een rups van het klein koolwitje op het</t>
  </si>
  <si>
    <t>koolzaad. Aangezien de maaiers in aantocht zijn, heb ik de rupsen ook nu mee naar huis genomen en op zeekool gezet.</t>
  </si>
  <si>
    <t xml:space="preserve"> 1/10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</si>
  <si>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rFont val="Calibri"/>
        <family val="2"/>
        <scheme val="minor"/>
      </rPr>
      <t xml:space="preserve"> Waargenomen op E17-parking richting Antwerpen (niet opgenomen in deze tabel).</t>
    </r>
  </si>
  <si>
    <t>gemiddeld aantal per telbeurt</t>
  </si>
  <si>
    <t>26/6/2013: 3 x kleine vos ---&gt;  1e waarneming sinds de start gefaseerd maaibeheer in 2011 (behoudens 1tje in 2011).</t>
  </si>
  <si>
    <t xml:space="preserve">Aangezien gefaseerd maaien wat mislopen is in 2011, 2012 en 2013 zijn er nieuwe afspraken gemaakt voor 2014 (cfr. overleg </t>
  </si>
  <si>
    <t>dd. 4/2/2014 op het gemeentehuis Waasmunster). Wel is jaar na jaarvooruitgang te merken.</t>
  </si>
  <si>
    <t>11/4</t>
  </si>
  <si>
    <t>11/4/2014: topdag in alle opzichten. Nooit eerder zoveel vlinders gezien van zoveel soorten en bovendien zo vroeg op het jaar.</t>
  </si>
  <si>
    <t>Nooit eerder gezien zelfs niet op topmomenten in de zomer; hierbij is het vroege tijdstip van het jaar opmerkelijk!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</si>
  <si>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vos! </t>
    </r>
    <r>
      <rPr>
        <sz val="11"/>
        <color theme="1"/>
        <rFont val="Calibri"/>
        <family val="2"/>
        <scheme val="minor"/>
      </rPr>
      <t>Aantal = schatting van de meer dan 10 nestjes rupsen op brandnetel.</t>
    </r>
  </si>
  <si>
    <t>Ze verkiezen bijna allemaal de gracht = microklimaat (zowel de voorbijvliegende als ter plaatse blijvende vlinders).</t>
  </si>
  <si>
    <t>25/4</t>
  </si>
  <si>
    <t>Locatie: tegen de afsluiting achter de gracht ter hoogte van de picknicktafeltjes(zonnige locatie).</t>
  </si>
  <si>
    <t>(*) 25/4/2014: aantal = schatting van de 5 nestjes rupsen kleine vos op brandnetel. Op dezelfde zonnige locatie dan op 11/4/2014.</t>
  </si>
  <si>
    <t>18/5</t>
  </si>
  <si>
    <t>23/6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</si>
  <si>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 op deze kant van de parking! </t>
    </r>
    <r>
      <rPr>
        <sz val="11"/>
        <color theme="1"/>
        <rFont val="Calibri"/>
        <family val="2"/>
        <scheme val="minor"/>
      </rPr>
      <t>Aantal = schatting van drietal nestjes rupsen op brandnetel.</t>
    </r>
  </si>
  <si>
    <t>17/7/2014: overal opvallend veel landkaartjes zomervorm, vooral op de andere parking richting Antwerpen.</t>
  </si>
  <si>
    <t>31/7</t>
  </si>
  <si>
    <t>2014: net het tegenovergestelde dan 2013. De lente leverde uitzonderlijk veel vlinders op, de zomer was zwak maar toch nog gevolgd door</t>
  </si>
  <si>
    <t>een warme nazomer. Dit alles heeft een duidelijk impact gehad op de vliegperioden: in 2013 vlogen de vlinders gemiddeld 3 weken later</t>
  </si>
  <si>
    <t>terwijl ze in 2014 4 tot 6 weken vroeger vlogen! Omwille van de zwakke zomer in combinatie met ruglast gevolgd door meniscusoperatie heb ik</t>
  </si>
  <si>
    <t>bijna geen telbeurten meer kunnen doen. In totaal heb ik maar 7 stapbeurten tegenover anders 12 of 16 of zelfs meer.</t>
  </si>
  <si>
    <t>(= dubbele van vorige jaren)!</t>
  </si>
  <si>
    <t>Dit heeft uiteraard een effect op de inventarisatie 2014, maar het aantal soorten blijft hoog alsook het gemiddeld aantal per telbeurt</t>
  </si>
  <si>
    <t>dd. 4/2/2014 op het gemeentehuis Waasmunster). Wel is jaar na jaar vooruitgang te merken, maar het blijft toch moeilijk.</t>
  </si>
  <si>
    <t>31/7/2014: nu er net gemaaid is, zitten alle icarusblauwtjes in de uitsparing (16 mannetjes/3 vrouwtjes).</t>
  </si>
  <si>
    <t>17/7/2014: overal opvallend veel landkaartjes zomervorm. 25-tal rupsen Sint-Jansvlinder op jacobskruiskruid.</t>
  </si>
  <si>
    <t>Locatie: vlak achter de snackbar tegen de afsluiting aan de rechter achterkant tegen de hoek (volledig zonnige locatie).</t>
  </si>
  <si>
    <t xml:space="preserve">Aangezien gefaseerd maaien wat mislopen is in 2011, 2012, 2013 en 2014 zijn er nieuwe afspraken gemaakt voor 2015 (cfr. overleg </t>
  </si>
  <si>
    <t>dd. 26/2/2015 op het gemeentehuis Waasmunster). Wel is jaar na jaar vooruitgang te merken, maar het blijft toch moeilijk.</t>
  </si>
  <si>
    <t>Vanaf 2015 wordt gestart met een nieuw maaischema (in stroken zonder afpalingen) in het kader van het vernieuwde</t>
  </si>
  <si>
    <t>aangezien er geen opdracht gegeven was! Gevolg: drastische terugval vlinders. Enkel in de ongemaaide gracht heb ik de</t>
  </si>
  <si>
    <t>luttele vlinders gezien, maar geen enkele op de grasvlakte… Er is immers geen nectar meer…</t>
  </si>
  <si>
    <r>
      <rPr>
        <b/>
        <sz val="11"/>
        <color rgb="FFFF0000"/>
        <rFont val="Calibri"/>
        <family val="2"/>
        <scheme val="minor"/>
      </rPr>
      <t xml:space="preserve">(*) Einde april/begin mei 2015: beide parkings volledig onrechtmatig gemaaid! </t>
    </r>
    <r>
      <rPr>
        <sz val="11"/>
        <color theme="1"/>
        <rFont val="Calibri"/>
        <family val="2"/>
        <scheme val="minor"/>
      </rPr>
      <t>Dienst AWV laat PV opstellen en zal aannemer niet betalen</t>
    </r>
  </si>
  <si>
    <t>(*) Slechts 4 rupsen kleine vos in brandnetels in de gracht. Dit is de enige strook die niet gemaaid is/zonnekant. Dit jaar zijn er zeer weinig</t>
  </si>
  <si>
    <t>rupsen kleine vos te vinden in schril contrast met vorig jaar.</t>
  </si>
  <si>
    <t>5/6</t>
  </si>
  <si>
    <t>5/6/2015: er beginnen stilaan terug wat nectarplanten te groeien en te bloeien en gelukkig keren de graslandvlindertjes</t>
  </si>
  <si>
    <t>stilaan terug (icarusblauwtjes).</t>
  </si>
  <si>
    <t>(**)</t>
  </si>
  <si>
    <r>
      <t>(**)</t>
    </r>
    <r>
      <rPr>
        <sz val="11"/>
        <rFont val="Calibri"/>
        <family val="2"/>
        <scheme val="minor"/>
      </rPr>
      <t xml:space="preserve"> Zeer droog voorjaar met momenteel hittegolf. Gevolg: quasi alle gele rolklaver is verdroogd; dus geen nectar en ook geen</t>
    </r>
  </si>
  <si>
    <r>
      <t>(**)</t>
    </r>
    <r>
      <rPr>
        <sz val="11"/>
        <rFont val="Calibri"/>
        <family val="2"/>
        <scheme val="minor"/>
      </rPr>
      <t xml:space="preserve"> Zeer droog voorjaar met hittegolf. Deze parking is meer afgeschermd van de zon tegenover de andere parking, maar toch zijn alle vlinders</t>
    </r>
  </si>
  <si>
    <t>quasi enkel en alleen in de gracht te zien doorgaans op bloeiende braamstruiken.</t>
  </si>
  <si>
    <t>bruin zandoogje</t>
  </si>
  <si>
    <r>
      <rPr>
        <b/>
        <sz val="11"/>
        <color rgb="FFFF0000"/>
        <rFont val="Calibri"/>
        <family val="2"/>
        <scheme val="minor"/>
      </rPr>
      <t>23/7/2015: primeur = bruin zandoogje.</t>
    </r>
    <r>
      <rPr>
        <sz val="11"/>
        <color theme="1"/>
        <rFont val="Calibri"/>
        <family val="2"/>
        <scheme val="minor"/>
      </rPr>
      <t xml:space="preserve"> Waargenomen op de E17-parking richting Antwerpen (niet opgenomen in deze tabel).</t>
    </r>
  </si>
  <si>
    <r>
      <rPr>
        <b/>
        <sz val="11"/>
        <color rgb="FFFF0000"/>
        <rFont val="Calibri"/>
        <family val="2"/>
        <scheme val="minor"/>
      </rPr>
      <t>23/7/2015: explosie icarusblauwtjes, bruine blauwtjes en oranje zandoogjes.</t>
    </r>
    <r>
      <rPr>
        <sz val="11"/>
        <color theme="1"/>
        <rFont val="Calibri"/>
        <family val="2"/>
        <scheme val="minor"/>
      </rPr>
      <t xml:space="preserve"> Primeur qua zeer hoge aantallen. Reden?</t>
    </r>
  </si>
  <si>
    <t>graslandvlindertjes te bespeuren (icarusblauwtje, bruin blauwtje, groot dikkopje,…). Vandaar ook lage bezettingsgraad.</t>
  </si>
  <si>
    <t>23/7</t>
  </si>
  <si>
    <t>(***)</t>
  </si>
  <si>
    <r>
      <rPr>
        <b/>
        <sz val="11"/>
        <color rgb="FFFF0000"/>
        <rFont val="Calibri"/>
        <family val="2"/>
        <scheme val="minor"/>
      </rPr>
      <t>(***)</t>
    </r>
    <r>
      <rPr>
        <sz val="11"/>
        <rFont val="Calibri"/>
        <family val="2"/>
        <scheme val="minor"/>
      </rPr>
      <t xml:space="preserve"> Nooit eerder geziene explosie icarusblauwtjes, bruine blauwtjes en oranje zandoogjes. Ook meer kleine vuurvlindertjes.</t>
    </r>
  </si>
  <si>
    <r>
      <rPr>
        <b/>
        <sz val="11"/>
        <color rgb="FFFF0000"/>
        <rFont val="Calibri"/>
        <family val="2"/>
        <scheme val="minor"/>
      </rPr>
      <t>23/7/2015: primeur = bruin zandoogje!</t>
    </r>
    <r>
      <rPr>
        <sz val="11"/>
        <rFont val="Calibri"/>
        <family val="2"/>
        <scheme val="minor"/>
      </rPr>
      <t xml:space="preserve"> Oranje zandoogje: pas 2e waarneming sinds 2012.</t>
    </r>
  </si>
  <si>
    <t xml:space="preserve"> 11/8</t>
  </si>
  <si>
    <t>Reden? Uit navraag en eigen inventarisaties op andere plaatsen: icarusblauwtjes doen het wonderwel zeer goed dit jaar.</t>
  </si>
  <si>
    <t>Hoe dan ook de E17-parkings zijn weer eens een weerspiegeling van wat er zich op grotere schaal afspeelt.</t>
  </si>
  <si>
    <t>11/8</t>
  </si>
  <si>
    <r>
      <t xml:space="preserve">(***) </t>
    </r>
    <r>
      <rPr>
        <sz val="11"/>
        <rFont val="Calibri"/>
        <family val="2"/>
        <scheme val="minor"/>
      </rPr>
      <t>lage</t>
    </r>
    <r>
      <rPr>
        <sz val="11"/>
        <color theme="1"/>
        <rFont val="Calibri"/>
        <family val="2"/>
        <scheme val="minor"/>
      </rPr>
      <t xml:space="preserve"> bezettingsgraad te wijten aan explosie icarusblauwtjes, bruine blauwtjes, oranje zandoogjes op E17-parking deel vlinderroute.</t>
    </r>
  </si>
  <si>
    <t>Reden explosie? Uit navraag en eigen inventarisaties op andere plaatsen: icarusblauwtjes doen het wonderwel zeer goed dit jaar.</t>
  </si>
  <si>
    <t>Zeer droog voorjaar + hittegolf: graslanden niet snel kunnen aangroeien waardoor betere omstandigheden ontstaan zijn voor afzet</t>
  </si>
  <si>
    <t>eitjes + ontwikkeling rups/popfase erna. Op het juiste moment zijn er enkele forse regenbuien geweest: heeft altijd een positief effect</t>
  </si>
  <si>
    <t>op het uitkomen van verse exemplaren. Dus de juiste weersomstandigheden op het juiste moment = cruciaal.</t>
  </si>
  <si>
    <t>Allicht is dit een mogelijke verklaring voor de explosie. Het gaat hier over de 2e generatie icarusblauwtjes.</t>
  </si>
  <si>
    <t>2015: zeer droog voorjaar, doorgaans wel zonnig en wisselvallig, maar te lage temperaturen om vlinders te kunnen zien. Begin juli</t>
  </si>
  <si>
    <t>gevolgd door hittegolf waardoor grasvlakten  nog meer verdorden en er zeer weinig aanbod nectar was. Gevolg: tot dan weinig of geen</t>
  </si>
  <si>
    <t>graslandvlindertjes zoals icarusblauwtjes, groot dikkopje,…</t>
  </si>
  <si>
    <t>Daarna zijn er betere omstandigheden gekomen voor afzet eitjes en ontwikkeling van de rupsen als gevolg van enkele forse regenbuien</t>
  </si>
  <si>
    <t>op het gepaste moment wat altijd een positief effect heeft op het uitkomen van verse exemplaren. Gevolg: explosie van in hoofdzaak</t>
  </si>
  <si>
    <t>2e generatie icarusblauwtjes, maar ook kleine vuurvlindertjes, bruine blauwtjes en oranje zandoogjes = graslandvlinders.</t>
  </si>
  <si>
    <t>elementen verklaren allicht waarom het aantal geziene soorten (11) iets lager is dan andere jaren.</t>
  </si>
  <si>
    <r>
      <rPr>
        <b/>
        <sz val="11"/>
        <color rgb="FFFF0000"/>
        <rFont val="Calibri"/>
        <family val="2"/>
        <scheme val="minor"/>
      </rPr>
      <t>2013: 2 primeurs namelijk oranje luzernevlinder alsook eikenpage</t>
    </r>
    <r>
      <rPr>
        <sz val="11"/>
        <color theme="1"/>
        <rFont val="Calibri"/>
        <family val="2"/>
        <scheme val="minor"/>
      </rPr>
      <t>. Na een te koud en te nat voorjaar dat geduurd heeft tot begin juli is er dan</t>
    </r>
  </si>
  <si>
    <t>Totaal aantal vlinders wordt mede bepaald door het aantal telbeurten, maar het verschil vanaf 2011 tgo. vorige jaren is immens!</t>
  </si>
  <si>
    <t>Begin november 2015: beide parkings weer volledig onrechtmatig gemaaid!</t>
  </si>
  <si>
    <t>Ook dit jaar heb ik maar 7 stapbeurten kunnen doen als gevolg van het te droge voorjaar in combinatie met heupperikelen. Beide</t>
  </si>
  <si>
    <t>9/8</t>
  </si>
  <si>
    <t>18/8</t>
  </si>
  <si>
    <t>25/8</t>
  </si>
  <si>
    <t>door deze gunstige weersomstandigheden gelijktijdig uitgekomen vandaar uitzonderlijk veel exemplaren. In vele jaren ongezien.</t>
  </si>
  <si>
    <t>September 2016: zeer warme, zelfs tropische aanhoudende nazomer. Hierdoor zijn dagpauwogen, die normaal gespreid uitkomen,</t>
  </si>
  <si>
    <t>temperaturen zodat de vlinders pas heel laat op gang gekomen zijn.</t>
  </si>
  <si>
    <t>KMI: het natste 1ste halfjaar sinds 1937 met bovendien veel minder zon dan gemiddeld wat duidelijk een negatief effect heeft op de</t>
  </si>
  <si>
    <t>voorjaarsvlinders. Afhankelijk van de bron zijn er zelfs tot 65% minder vlinders in vergelijking met de 1ste jaarhelft 2015.</t>
  </si>
  <si>
    <t>2016: zeer zachte winter gehad (met atalanta's,… in november/december 2015). Gevolgd door een zeer lange lente met veel te lage</t>
  </si>
  <si>
    <t>9/2016: zeer warme, zelfs tropische aanhoudende nazomer. Hierdoor zijn dagpauwogen, die normaal gespreid uitkomen,</t>
  </si>
  <si>
    <t>bermbeheerplan E17 uitgevoerd door Grontmij (Paul Durinck). Ook nu wordt er niet gemaaid zoals afgesproken…</t>
  </si>
  <si>
    <t>15/3</t>
  </si>
  <si>
    <t>10/5</t>
  </si>
  <si>
    <t xml:space="preserve">(*) 24/5/2017: 4 nestjes met rupsen dagpauwoog op brandnetel. In de rand van de gracht aan de weide boer Burm. </t>
  </si>
  <si>
    <t>3 nestjes op de schuine beekrand langs de kant parking (25 + 90 + 50) en 1 nestje aan de rand van de weide (100).</t>
  </si>
  <si>
    <t>Opvallend: alleszins zonnekant, maar wel op vrij magere brandnetels in vergelijking met veel forsere groener ogende</t>
  </si>
  <si>
    <t>brandnetels verderop. Adelaarsvarens nog relatief klein zodat brandnetels op de overhand hebben.</t>
  </si>
  <si>
    <t>(**) 21/6/2017: door de aanhoudende verzengende hitte, momenteel uitmondend in een hittegolf, zijn er op de grasvlakte</t>
  </si>
  <si>
    <t>geen vlinders te bespeuren. Noodgedwongen zoeken ze plekjes in de schaduw om niet uit te drogen! En ze koesteren</t>
  </si>
  <si>
    <t>een fris plekje om te ontsnappen aan de hittegolf vandaar ook zeer weinig vlinders in beweging.</t>
  </si>
  <si>
    <t>5/7</t>
  </si>
  <si>
    <r>
      <rPr>
        <b/>
        <sz val="11"/>
        <color rgb="FFFF0000"/>
        <rFont val="Calibri"/>
        <family val="2"/>
        <scheme val="minor"/>
      </rPr>
      <t>5/7/2017: primeur = zwartsprietdikkopje!</t>
    </r>
    <r>
      <rPr>
        <sz val="11"/>
        <rFont val="Calibri"/>
        <family val="2"/>
        <scheme val="minor"/>
      </rPr>
      <t xml:space="preserve"> Mannetje.  Ik beschouw het als een nieuwe soort aangezien ik ze na 1992</t>
    </r>
  </si>
  <si>
    <t>nooit meer gezien heb. Het is een graslandsoort die het de laatste tijd ook zeer moeilijk heeft en nog relatief weinig voorkomt.</t>
  </si>
  <si>
    <t>26/7</t>
  </si>
  <si>
    <t xml:space="preserve"> 7/8</t>
  </si>
  <si>
    <t>7/8</t>
  </si>
  <si>
    <r>
      <rPr>
        <b/>
        <sz val="11"/>
        <color rgb="FFFF0000"/>
        <rFont val="Calibri"/>
        <family val="2"/>
        <scheme val="minor"/>
      </rPr>
      <t xml:space="preserve">5/7/2017: primeur = zwartsprietdikkopje. Mannetje. </t>
    </r>
    <r>
      <rPr>
        <sz val="11"/>
        <rFont val="Calibri"/>
        <family val="2"/>
        <scheme val="minor"/>
      </rPr>
      <t>Na 1992 heb ik ze er nooit meer gezien. Deze soort is de laatste jaren zeer sterk</t>
    </r>
  </si>
  <si>
    <t>juli/augustus 2017: explosie 2e generatie icarusblauwtjes nog feller dan in 2015. Hoogste aantallen sinds vele jaren.</t>
  </si>
  <si>
    <t>Ook de kleine vuurvlindertjes en bruine blauwtjes zijn zeer sterk vertegenwoordigd.</t>
  </si>
  <si>
    <t>2017: voorjaar aanhoudend droog en zonnig met zelfs hittegolf in juni. Daarna is het aangenaam vlinderweer gebleven waardoor</t>
  </si>
  <si>
    <t>verschillende soorten een opvallend sterke 2e generatie of zelfs 3e (partiële) generatie gekend hebben. Ik verwijs hierbij naar</t>
  </si>
  <si>
    <t>2e generatie icarusblauwtjes, bruine blauwtjes en kleine vuurvlindertjes.</t>
  </si>
  <si>
    <t>Landkaartje: vanaf 2018 te beschouwen als 1 soort; aangezien de voorjaarsvorm qua kleur volledig verschilt van de zomervorm</t>
  </si>
  <si>
    <t>zijn deze 2 generaties toch dezelfde vlindersoort.</t>
  </si>
  <si>
    <t>Totaal aantal geziene soorten door de jaren heen = 22 soorten</t>
  </si>
  <si>
    <t>19/4</t>
  </si>
  <si>
    <t>26/4</t>
  </si>
  <si>
    <t>2018: amper 3 telbeurten (aanhoudende knieperikelen). Hierdoor ligt het aantal soorten laag en dus geen referentiejaar!</t>
  </si>
  <si>
    <t>Aanhoudende droogte en extreem heet. Vliegomstandigheden voorjaar heel goed maar erna slechte omstandigheden</t>
  </si>
  <si>
    <t>voortplanting (verdorde waardplanten). Alle warmterecords gesneuveld…</t>
  </si>
  <si>
    <t>2018: gemaaid volgens de afspraken/maaischema. Omwille van aanhoudende knieperikelen maar 3 stapbeurten waardoor</t>
  </si>
  <si>
    <t>dit geen referentiejaar is.</t>
  </si>
  <si>
    <t>2018: ook op deze E17-parking is dit jaar gemaaid volgens de afspraken/maaischema.</t>
  </si>
  <si>
    <t>16/5</t>
  </si>
  <si>
    <t>23/5</t>
  </si>
  <si>
    <t>25/6</t>
  </si>
  <si>
    <t>1/8</t>
  </si>
  <si>
    <t>30/8</t>
  </si>
  <si>
    <t>18/9</t>
  </si>
  <si>
    <t>2018 + 2019: gemaaid volgens de afspraken/maaischema.</t>
  </si>
  <si>
    <t>Bruine zandoogjes blijven al enkele jaren in aantal toenemen.</t>
  </si>
  <si>
    <t>Omdat het vochtiger is, groeien hier een beetje pinksterbloemen in tegenstelling tot de andere E17-parking (sectie 12 + 13 van m'n vlinderroute).</t>
  </si>
  <si>
    <t>2018 + 2019: ook op deze E17-parking is opnieuw gemaaid volgens de afspraken/maaischema.</t>
  </si>
  <si>
    <t>in de verdrukking (om het nog zacht uit te drukken). Eitjes overwinteren in het gras en als er teveel gemaaid wordt...</t>
  </si>
  <si>
    <t>Circa 700 zebrarupsen van de Sint-Jacobsvlinder op Jacobskruiskruid verspreid over beide parkings. Nooit eerder zoveel.</t>
  </si>
  <si>
    <t>2019: brandnetelvlinders gecrasht. Amper icarusblauwtjes. Opnieuw weer heel droog en heet. Op het einde van elke</t>
  </si>
  <si>
    <t>zonminnende soorten die van droogte houden een uitstekend jaar (koninginnepage, keizersmantel, kleine parelmoervlinder).</t>
  </si>
  <si>
    <t>zomermaand een hittegolf (juni, juli en augustus) = zeer uitzonderlijk. Sommige soorten hebben hierdoor een slecht jaar gehad;</t>
  </si>
  <si>
    <t>In het algemeen gesteld geen schitterend vlinderjaar.</t>
  </si>
  <si>
    <t>Commentaar op tabel fenologie vlinderwaarnemingen E17-parking Waasmunster (sectie 12 + 13)</t>
  </si>
  <si>
    <t>18/3</t>
  </si>
  <si>
    <t>6/4</t>
  </si>
  <si>
    <t>6/4/2020: citroenvlinder 6 solitaire eitjes zien afzetten aan bosrand op sporkehout.</t>
  </si>
  <si>
    <t>6/5</t>
  </si>
  <si>
    <t>17/5</t>
  </si>
  <si>
    <t>3/6</t>
  </si>
  <si>
    <t>keizersmantel</t>
  </si>
  <si>
    <r>
      <rPr>
        <b/>
        <sz val="11"/>
        <color rgb="FFFF0000"/>
        <rFont val="Calibri"/>
        <family val="2"/>
        <scheme val="minor"/>
      </rPr>
      <t xml:space="preserve">31/7/2020: keizersmantel = primeur! </t>
    </r>
    <r>
      <rPr>
        <sz val="11"/>
        <color rgb="FF000000"/>
        <rFont val="Calibri"/>
        <family val="2"/>
        <scheme val="minor"/>
      </rPr>
      <t>Omwille van de tropische hitte vloog hij/zij langs de koelere gracht om daarna in het bos te verdwijnen.</t>
    </r>
  </si>
  <si>
    <r>
      <t>6/5/2020:</t>
    </r>
    <r>
      <rPr>
        <b/>
        <sz val="11"/>
        <color rgb="FFFF0000"/>
        <rFont val="Calibri"/>
        <family val="2"/>
        <scheme val="minor"/>
      </rPr>
      <t xml:space="preserve"> primeur = 2 muntvlindertjes</t>
    </r>
    <r>
      <rPr>
        <sz val="11"/>
        <color rgb="FF000000"/>
        <rFont val="Calibri"/>
        <family val="2"/>
        <scheme val="minor"/>
      </rPr>
      <t>.</t>
    </r>
  </si>
  <si>
    <r>
      <t>Bruine zandoogjes:</t>
    </r>
    <r>
      <rPr>
        <sz val="11"/>
        <color rgb="FF000000"/>
        <rFont val="Calibri"/>
        <family val="2"/>
        <scheme val="minor"/>
      </rPr>
      <t xml:space="preserve"> sinds hun verschijning in 2017 is er een blijvende toename; ze ondervinden weinig hinder van droogtetoestanden.</t>
    </r>
  </si>
  <si>
    <t>Geen tijd gehad om een foto te kunnen nemen. Deze grote prachtige parelmoervlinder breidt zich in onze contreien de laatste jaren</t>
  </si>
  <si>
    <t>stelselmatig uit. Het is een warmteminnende soort.</t>
  </si>
  <si>
    <t>2020: drastische besparingen dienst AWV waardoor maar 1 x meer gemaaid wordt eindejaar.</t>
  </si>
  <si>
    <t>24/2</t>
  </si>
  <si>
    <t>KMI-dagrecords met de temperaturen rond 19° C! Nooit eerder zo vroeg zulke hoge temperaturen; overwinterende soorten zijn hierdoor ook getriggerd.</t>
  </si>
  <si>
    <t>Vanaf 20/2/2021 plotse omslag weder. Een week eerder lag er effectief nog sneeuw/ijs + vroor zelfs nog! Elke dag sneuvelen er</t>
  </si>
  <si>
    <t>hierdoor ook getriggerd. Zeer veel citroenvlinders mannetjes en uitsluitend deze soort gezien. Was vrij winderig en</t>
  </si>
  <si>
    <t>verkozen liever windluwe zonnige bosranden of midden in het bos i.p.v. de grote open grasvlakte.</t>
  </si>
  <si>
    <t>31/3</t>
  </si>
  <si>
    <t>2020: drastische besparingen dienst AWV waardoor maar 1 x/jaar alles gemaaid wordt eindejaar.</t>
  </si>
  <si>
    <t>2021: 1 x/jaar gemaaid eindejaar, maar nu wel gefaseerd o.b.v. nieuw maaischema Katrien De Cock.</t>
  </si>
  <si>
    <t>Maar 2 stapbeurten te wijten aan combinatie van te slechte weersomstandigheden en weerbarstige linkerknie.</t>
  </si>
  <si>
    <t>2021: amper 2 telbeurten te wijten aan combinatie van te slechte weersomstandigheden en weerbarstige linkerknie.</t>
  </si>
  <si>
    <t>Hierdoor ligt het aantal soorten veel te laag en dus geen referentiejaar!</t>
  </si>
  <si>
    <t>28/3</t>
  </si>
  <si>
    <t>Voorjaar 2022: heel veel dagpauwogen. Gevolg van boost in 2021 met veel overwinteringen.</t>
  </si>
  <si>
    <t>Maart 2022: droogste en zonnigste maand maart ooit sinds metingen KMI. Meer zon dan zomermaand juli!</t>
  </si>
  <si>
    <t>3/5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</si>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</sst>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quotePrefix="1" applyBorder="1"/>
    <xf numFmtId="0" fontId="0" fillId="0" borderId="0" xfId="0" quotePrefix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14" fontId="0" fillId="0" borderId="13" xfId="0" quotePrefix="1" applyNumberFormat="1" applyBorder="1"/>
    <xf numFmtId="0" fontId="0" fillId="0" borderId="13" xfId="0" quotePrefix="1" applyBorder="1"/>
    <xf numFmtId="0" fontId="0" fillId="0" borderId="14" xfId="0" applyBorder="1"/>
    <xf numFmtId="0" fontId="0" fillId="0" borderId="14" xfId="0" quotePrefix="1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Fill="1" applyBorder="1"/>
    <xf numFmtId="0" fontId="0" fillId="0" borderId="4" xfId="0" applyBorder="1"/>
    <xf numFmtId="164" fontId="0" fillId="0" borderId="5" xfId="0" applyNumberFormat="1" applyBorder="1"/>
    <xf numFmtId="164" fontId="0" fillId="0" borderId="10" xfId="0" applyNumberFormat="1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9" fontId="0" fillId="0" borderId="21" xfId="1" applyFont="1" applyBorder="1"/>
    <xf numFmtId="0" fontId="0" fillId="0" borderId="22" xfId="0" applyBorder="1"/>
    <xf numFmtId="9" fontId="0" fillId="0" borderId="20" xfId="1" applyFont="1" applyBorder="1"/>
    <xf numFmtId="0" fontId="0" fillId="0" borderId="23" xfId="0" applyBorder="1"/>
    <xf numFmtId="0" fontId="0" fillId="0" borderId="24" xfId="0" applyBorder="1"/>
    <xf numFmtId="0" fontId="3" fillId="0" borderId="0" xfId="0" applyFont="1"/>
    <xf numFmtId="16" fontId="0" fillId="0" borderId="13" xfId="0" quotePrefix="1" applyNumberFormat="1" applyBorder="1"/>
    <xf numFmtId="0" fontId="4" fillId="0" borderId="25" xfId="0" applyFont="1" applyBorder="1"/>
    <xf numFmtId="0" fontId="0" fillId="0" borderId="26" xfId="0" applyBorder="1"/>
    <xf numFmtId="0" fontId="0" fillId="0" borderId="27" xfId="0" applyBorder="1"/>
    <xf numFmtId="0" fontId="5" fillId="0" borderId="2" xfId="0" applyFont="1" applyBorder="1"/>
    <xf numFmtId="0" fontId="5" fillId="0" borderId="0" xfId="0" applyFont="1" applyBorder="1"/>
    <xf numFmtId="0" fontId="5" fillId="0" borderId="0" xfId="0" quotePrefix="1" applyFont="1" applyBorder="1"/>
    <xf numFmtId="0" fontId="6" fillId="0" borderId="24" xfId="0" applyFont="1" applyBorder="1"/>
    <xf numFmtId="0" fontId="5" fillId="0" borderId="23" xfId="0" applyFont="1" applyBorder="1"/>
    <xf numFmtId="0" fontId="5" fillId="0" borderId="19" xfId="0" applyFont="1" applyBorder="1"/>
    <xf numFmtId="0" fontId="0" fillId="2" borderId="2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5" fillId="0" borderId="24" xfId="0" applyFont="1" applyBorder="1"/>
    <xf numFmtId="0" fontId="4" fillId="0" borderId="26" xfId="0" applyFont="1" applyBorder="1"/>
    <xf numFmtId="0" fontId="0" fillId="0" borderId="32" xfId="0" applyBorder="1"/>
    <xf numFmtId="0" fontId="0" fillId="0" borderId="33" xfId="0" applyBorder="1"/>
    <xf numFmtId="0" fontId="6" fillId="0" borderId="23" xfId="0" applyFont="1" applyBorder="1"/>
    <xf numFmtId="0" fontId="0" fillId="3" borderId="29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4" borderId="2" xfId="0" applyFill="1" applyBorder="1"/>
    <xf numFmtId="0" fontId="7" fillId="0" borderId="0" xfId="0" applyFont="1"/>
    <xf numFmtId="0" fontId="0" fillId="3" borderId="34" xfId="0" applyFill="1" applyBorder="1" applyAlignment="1">
      <alignment horizontal="center"/>
    </xf>
    <xf numFmtId="0" fontId="7" fillId="4" borderId="16" xfId="0" applyFont="1" applyFill="1" applyBorder="1"/>
    <xf numFmtId="0" fontId="0" fillId="0" borderId="0" xfId="0" quotePrefix="1"/>
    <xf numFmtId="0" fontId="0" fillId="4" borderId="16" xfId="0" applyFill="1" applyBorder="1"/>
    <xf numFmtId="164" fontId="5" fillId="0" borderId="2" xfId="0" applyNumberFormat="1" applyFont="1" applyBorder="1"/>
    <xf numFmtId="0" fontId="10" fillId="0" borderId="16" xfId="0" applyFont="1" applyFill="1" applyBorder="1"/>
    <xf numFmtId="0" fontId="0" fillId="0" borderId="2" xfId="0" applyFill="1" applyBorder="1"/>
    <xf numFmtId="3" fontId="0" fillId="0" borderId="16" xfId="0" applyNumberFormat="1" applyBorder="1"/>
    <xf numFmtId="164" fontId="0" fillId="0" borderId="0" xfId="0" applyNumberFormat="1" applyBorder="1"/>
    <xf numFmtId="0" fontId="9" fillId="0" borderId="0" xfId="0" quotePrefix="1" applyFont="1"/>
    <xf numFmtId="0" fontId="0" fillId="0" borderId="16" xfId="0" quotePrefix="1" applyBorder="1"/>
    <xf numFmtId="9" fontId="0" fillId="4" borderId="21" xfId="1" applyFont="1" applyFill="1" applyBorder="1"/>
    <xf numFmtId="0" fontId="10" fillId="0" borderId="0" xfId="0" quotePrefix="1" applyFont="1"/>
    <xf numFmtId="0" fontId="11" fillId="0" borderId="0" xfId="0" applyFont="1"/>
    <xf numFmtId="0" fontId="9" fillId="0" borderId="0" xfId="0" applyFont="1"/>
    <xf numFmtId="9" fontId="0" fillId="0" borderId="21" xfId="1" applyFont="1" applyFill="1" applyBorder="1"/>
    <xf numFmtId="0" fontId="7" fillId="0" borderId="16" xfId="0" applyFont="1" applyFill="1" applyBorder="1"/>
    <xf numFmtId="0" fontId="0" fillId="0" borderId="16" xfId="0" applyFill="1" applyBorder="1"/>
    <xf numFmtId="0" fontId="12" fillId="0" borderId="0" xfId="0" applyFont="1"/>
    <xf numFmtId="0" fontId="10" fillId="0" borderId="0" xfId="0" applyFont="1"/>
    <xf numFmtId="0" fontId="0" fillId="0" borderId="37" xfId="0" applyBorder="1"/>
    <xf numFmtId="0" fontId="0" fillId="4" borderId="21" xfId="0" applyFill="1" applyBorder="1"/>
    <xf numFmtId="0" fontId="7" fillId="4" borderId="21" xfId="0" applyFont="1" applyFill="1" applyBorder="1"/>
    <xf numFmtId="46" fontId="0" fillId="0" borderId="0" xfId="0" quotePrefix="1" applyNumberFormat="1"/>
    <xf numFmtId="0" fontId="0" fillId="5" borderId="16" xfId="0" applyFill="1" applyBorder="1"/>
    <xf numFmtId="0" fontId="10" fillId="5" borderId="21" xfId="0" applyFont="1" applyFill="1" applyBorder="1"/>
    <xf numFmtId="0" fontId="0" fillId="5" borderId="21" xfId="0" applyFill="1" applyBorder="1"/>
    <xf numFmtId="0" fontId="0" fillId="5" borderId="2" xfId="0" applyFill="1" applyBorder="1"/>
    <xf numFmtId="9" fontId="0" fillId="5" borderId="21" xfId="1" applyFont="1" applyFill="1" applyBorder="1"/>
    <xf numFmtId="0" fontId="0" fillId="2" borderId="29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/>
    <xf numFmtId="0" fontId="13" fillId="0" borderId="16" xfId="0" applyFont="1" applyBorder="1"/>
    <xf numFmtId="0" fontId="13" fillId="0" borderId="2" xfId="0" applyFont="1" applyBorder="1"/>
    <xf numFmtId="0" fontId="13" fillId="0" borderId="0" xfId="0" applyFont="1"/>
    <xf numFmtId="164" fontId="14" fillId="0" borderId="2" xfId="0" applyNumberFormat="1" applyFont="1" applyBorder="1"/>
    <xf numFmtId="0" fontId="13" fillId="0" borderId="17" xfId="0" applyFont="1" applyBorder="1"/>
    <xf numFmtId="164" fontId="13" fillId="0" borderId="5" xfId="0" applyNumberFormat="1" applyFont="1" applyBorder="1"/>
    <xf numFmtId="164" fontId="13" fillId="0" borderId="10" xfId="0" applyNumberFormat="1" applyFont="1" applyBorder="1"/>
    <xf numFmtId="0" fontId="15" fillId="0" borderId="25" xfId="0" applyFont="1" applyBorder="1"/>
    <xf numFmtId="0" fontId="13" fillId="0" borderId="37" xfId="0" applyFont="1" applyBorder="1"/>
    <xf numFmtId="0" fontId="13" fillId="5" borderId="21" xfId="0" applyFont="1" applyFill="1" applyBorder="1"/>
    <xf numFmtId="0" fontId="9" fillId="4" borderId="21" xfId="0" applyFont="1" applyFill="1" applyBorder="1"/>
    <xf numFmtId="0" fontId="13" fillId="0" borderId="0" xfId="0" quotePrefix="1" applyFont="1"/>
    <xf numFmtId="0" fontId="9" fillId="0" borderId="21" xfId="0" applyFont="1" applyFill="1" applyBorder="1"/>
    <xf numFmtId="0" fontId="0" fillId="0" borderId="21" xfId="0" applyFill="1" applyBorder="1"/>
    <xf numFmtId="0" fontId="10" fillId="0" borderId="21" xfId="0" applyFont="1" applyFill="1" applyBorder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colors>
    <mruColors>
      <color rgb="FF0000FF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33</xdr:row>
      <xdr:rowOff>76200</xdr:rowOff>
    </xdr:from>
    <xdr:to>
      <xdr:col>24</xdr:col>
      <xdr:colOff>66675</xdr:colOff>
      <xdr:row>35</xdr:row>
      <xdr:rowOff>19050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96425" y="649605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314325</xdr:colOff>
      <xdr:row>33</xdr:row>
      <xdr:rowOff>57150</xdr:rowOff>
    </xdr:from>
    <xdr:to>
      <xdr:col>24</xdr:col>
      <xdr:colOff>123825</xdr:colOff>
      <xdr:row>35</xdr:row>
      <xdr:rowOff>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9801225" y="647700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38"/>
  <sheetViews>
    <sheetView topLeftCell="A10" workbookViewId="0">
      <selection activeCell="B37" sqref="B37"/>
    </sheetView>
  </sheetViews>
  <sheetFormatPr defaultRowHeight="15" x14ac:dyDescent="0.25"/>
  <cols>
    <col min="1" max="1" width="29.140625" customWidth="1"/>
    <col min="2" max="19" width="5.5703125" customWidth="1"/>
    <col min="20" max="20" width="7.28515625" customWidth="1"/>
  </cols>
  <sheetData>
    <row r="1" spans="1:20" ht="18.75" x14ac:dyDescent="0.3">
      <c r="A1" s="1" t="s">
        <v>47</v>
      </c>
      <c r="T1" s="1">
        <v>2007</v>
      </c>
    </row>
    <row r="2" spans="1:20" ht="15.75" thickBot="1" x14ac:dyDescent="0.3"/>
    <row r="3" spans="1:20" x14ac:dyDescent="0.25">
      <c r="A3" s="9" t="s">
        <v>43</v>
      </c>
      <c r="B3" s="10" t="s">
        <v>21</v>
      </c>
      <c r="C3" s="10" t="s">
        <v>20</v>
      </c>
      <c r="D3" s="11" t="s">
        <v>24</v>
      </c>
      <c r="E3" s="11" t="s">
        <v>25</v>
      </c>
      <c r="F3" s="11" t="s">
        <v>26</v>
      </c>
      <c r="G3" s="11" t="s">
        <v>27</v>
      </c>
      <c r="H3" s="11" t="s">
        <v>28</v>
      </c>
      <c r="I3" s="11" t="s">
        <v>29</v>
      </c>
      <c r="J3" s="11" t="s">
        <v>31</v>
      </c>
      <c r="K3" s="11" t="s">
        <v>32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37</v>
      </c>
      <c r="Q3" s="11" t="s">
        <v>38</v>
      </c>
      <c r="R3" s="11" t="s">
        <v>39</v>
      </c>
      <c r="S3" s="3" t="s">
        <v>40</v>
      </c>
      <c r="T3" s="18" t="s">
        <v>44</v>
      </c>
    </row>
    <row r="4" spans="1:20" x14ac:dyDescent="0.25">
      <c r="A4" s="12"/>
      <c r="B4" s="13" t="s">
        <v>19</v>
      </c>
      <c r="C4" s="13" t="str">
        <f>+B4</f>
        <v>2007</v>
      </c>
      <c r="D4" s="13" t="str">
        <f t="shared" ref="D4:S4" si="0">+C4</f>
        <v>2007</v>
      </c>
      <c r="E4" s="13" t="str">
        <f t="shared" si="0"/>
        <v>2007</v>
      </c>
      <c r="F4" s="13" t="str">
        <f t="shared" si="0"/>
        <v>2007</v>
      </c>
      <c r="G4" s="13" t="str">
        <f t="shared" si="0"/>
        <v>2007</v>
      </c>
      <c r="H4" s="13" t="str">
        <f t="shared" si="0"/>
        <v>2007</v>
      </c>
      <c r="I4" s="13" t="str">
        <f t="shared" si="0"/>
        <v>2007</v>
      </c>
      <c r="J4" s="13" t="str">
        <f t="shared" si="0"/>
        <v>2007</v>
      </c>
      <c r="K4" s="13" t="str">
        <f t="shared" si="0"/>
        <v>2007</v>
      </c>
      <c r="L4" s="13" t="str">
        <f t="shared" si="0"/>
        <v>2007</v>
      </c>
      <c r="M4" s="13" t="str">
        <f t="shared" si="0"/>
        <v>2007</v>
      </c>
      <c r="N4" s="13" t="str">
        <f t="shared" si="0"/>
        <v>2007</v>
      </c>
      <c r="O4" s="13" t="str">
        <f t="shared" si="0"/>
        <v>2007</v>
      </c>
      <c r="P4" s="13" t="str">
        <f t="shared" si="0"/>
        <v>2007</v>
      </c>
      <c r="Q4" s="13" t="str">
        <f t="shared" si="0"/>
        <v>2007</v>
      </c>
      <c r="R4" s="13" t="str">
        <f t="shared" si="0"/>
        <v>2007</v>
      </c>
      <c r="S4" s="4" t="str">
        <f t="shared" si="0"/>
        <v>2007</v>
      </c>
      <c r="T4" s="12" t="s">
        <v>45</v>
      </c>
    </row>
    <row r="5" spans="1:2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8"/>
      <c r="T5" s="14"/>
    </row>
    <row r="6" spans="1:20" x14ac:dyDescent="0.25">
      <c r="A6" s="17" t="s">
        <v>0</v>
      </c>
      <c r="B6" s="17">
        <v>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22"/>
      <c r="T6" s="17">
        <f>SUM(B6:S6)</f>
        <v>2</v>
      </c>
    </row>
    <row r="7" spans="1:2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8"/>
      <c r="T7" s="16">
        <f t="shared" ref="T7:T26" si="1">SUM(B7:S7)</f>
        <v>0</v>
      </c>
    </row>
    <row r="8" spans="1:20" x14ac:dyDescent="0.25">
      <c r="A8" s="16" t="s">
        <v>2</v>
      </c>
      <c r="B8" s="16">
        <v>2</v>
      </c>
      <c r="C8" s="16">
        <v>5</v>
      </c>
      <c r="D8" s="16">
        <v>2</v>
      </c>
      <c r="E8" s="16">
        <v>1</v>
      </c>
      <c r="F8" s="16"/>
      <c r="G8" s="16">
        <v>1</v>
      </c>
      <c r="H8" s="16"/>
      <c r="I8" s="16">
        <v>1</v>
      </c>
      <c r="J8" s="16"/>
      <c r="K8" s="16"/>
      <c r="L8" s="16">
        <v>2</v>
      </c>
      <c r="M8" s="16">
        <v>2</v>
      </c>
      <c r="N8" s="16">
        <v>3</v>
      </c>
      <c r="O8" s="16">
        <v>1</v>
      </c>
      <c r="P8" s="16">
        <v>1</v>
      </c>
      <c r="Q8" s="16"/>
      <c r="R8" s="16"/>
      <c r="S8" s="28"/>
      <c r="T8" s="16">
        <f t="shared" si="1"/>
        <v>21</v>
      </c>
    </row>
    <row r="9" spans="1:20" x14ac:dyDescent="0.25">
      <c r="A9" s="16" t="s">
        <v>3</v>
      </c>
      <c r="B9" s="16"/>
      <c r="C9" s="16"/>
      <c r="D9" s="16">
        <v>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v>1</v>
      </c>
      <c r="Q9" s="16"/>
      <c r="R9" s="16"/>
      <c r="S9" s="28"/>
      <c r="T9" s="16">
        <f t="shared" si="1"/>
        <v>3</v>
      </c>
    </row>
    <row r="10" spans="1:20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28"/>
      <c r="T10" s="16">
        <f t="shared" si="1"/>
        <v>0</v>
      </c>
    </row>
    <row r="11" spans="1:20" x14ac:dyDescent="0.25">
      <c r="A11" s="16" t="s">
        <v>5</v>
      </c>
      <c r="B11" s="16">
        <v>1</v>
      </c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28"/>
      <c r="T11" s="16">
        <f t="shared" si="1"/>
        <v>2</v>
      </c>
    </row>
    <row r="12" spans="1:20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1</v>
      </c>
      <c r="S12" s="28"/>
      <c r="T12" s="16">
        <f t="shared" si="1"/>
        <v>1</v>
      </c>
    </row>
    <row r="13" spans="1:2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8"/>
      <c r="T13" s="16">
        <f t="shared" si="1"/>
        <v>0</v>
      </c>
    </row>
    <row r="14" spans="1:2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8"/>
      <c r="T14" s="16">
        <f t="shared" si="1"/>
        <v>0</v>
      </c>
    </row>
    <row r="15" spans="1:2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28"/>
      <c r="T15" s="16">
        <f t="shared" si="1"/>
        <v>0</v>
      </c>
    </row>
    <row r="16" spans="1:2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8"/>
      <c r="T16" s="16">
        <f t="shared" si="1"/>
        <v>0</v>
      </c>
    </row>
    <row r="17" spans="1:2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28"/>
      <c r="T17" s="16">
        <f t="shared" si="1"/>
        <v>0</v>
      </c>
    </row>
    <row r="18" spans="1:20" x14ac:dyDescent="0.25">
      <c r="A18" s="16" t="s">
        <v>18</v>
      </c>
      <c r="B18" s="16"/>
      <c r="C18" s="16"/>
      <c r="D18" s="16"/>
      <c r="E18" s="16"/>
      <c r="F18" s="16"/>
      <c r="G18" s="16">
        <v>1</v>
      </c>
      <c r="H18" s="16"/>
      <c r="I18" s="16"/>
      <c r="J18" s="16">
        <v>1</v>
      </c>
      <c r="K18" s="16"/>
      <c r="L18" s="16"/>
      <c r="M18" s="16"/>
      <c r="N18" s="16"/>
      <c r="O18" s="16">
        <v>1</v>
      </c>
      <c r="P18" s="16"/>
      <c r="Q18" s="16"/>
      <c r="R18" s="16"/>
      <c r="S18" s="28"/>
      <c r="T18" s="16">
        <f t="shared" si="1"/>
        <v>3</v>
      </c>
    </row>
    <row r="19" spans="1:20" x14ac:dyDescent="0.25">
      <c r="A19" s="16" t="s">
        <v>9</v>
      </c>
      <c r="B19" s="16"/>
      <c r="C19" s="16"/>
      <c r="D19" s="16"/>
      <c r="E19" s="16"/>
      <c r="F19" s="16"/>
      <c r="G19" s="16">
        <v>5</v>
      </c>
      <c r="H19" s="16"/>
      <c r="I19" s="16">
        <v>2</v>
      </c>
      <c r="J19" s="16"/>
      <c r="K19" s="16"/>
      <c r="L19" s="16"/>
      <c r="M19" s="16"/>
      <c r="N19" s="16">
        <v>1</v>
      </c>
      <c r="O19" s="16"/>
      <c r="P19" s="16">
        <v>3</v>
      </c>
      <c r="Q19" s="16">
        <v>2</v>
      </c>
      <c r="R19" s="16"/>
      <c r="S19" s="28"/>
      <c r="T19" s="16">
        <f>SUM(B19:S19)</f>
        <v>13</v>
      </c>
    </row>
    <row r="20" spans="1:20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>
        <v>1</v>
      </c>
      <c r="K20" s="16"/>
      <c r="L20" s="16"/>
      <c r="M20" s="16"/>
      <c r="N20" s="16"/>
      <c r="O20" s="16"/>
      <c r="P20" s="16"/>
      <c r="Q20" s="16"/>
      <c r="R20" s="16"/>
      <c r="S20" s="28"/>
      <c r="T20" s="16">
        <f t="shared" si="1"/>
        <v>1</v>
      </c>
    </row>
    <row r="21" spans="1:2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8"/>
      <c r="T21" s="16">
        <f t="shared" si="1"/>
        <v>0</v>
      </c>
    </row>
    <row r="22" spans="1:2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8"/>
      <c r="T22" s="16">
        <f t="shared" si="1"/>
        <v>0</v>
      </c>
    </row>
    <row r="23" spans="1:2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8"/>
      <c r="T23" s="16">
        <f t="shared" si="1"/>
        <v>0</v>
      </c>
    </row>
    <row r="24" spans="1:2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8"/>
      <c r="T24" s="16">
        <f t="shared" si="1"/>
        <v>0</v>
      </c>
    </row>
    <row r="25" spans="1:2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8"/>
      <c r="T25" s="16">
        <f t="shared" si="1"/>
        <v>0</v>
      </c>
    </row>
    <row r="26" spans="1:2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5"/>
      <c r="T26" s="26">
        <f t="shared" si="1"/>
        <v>0</v>
      </c>
    </row>
    <row r="27" spans="1:2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9"/>
    </row>
    <row r="28" spans="1:20" ht="15.75" thickBot="1" x14ac:dyDescent="0.3">
      <c r="A28" s="2" t="s">
        <v>48</v>
      </c>
      <c r="B28" s="23">
        <f>COUNT(B6:B26)</f>
        <v>3</v>
      </c>
      <c r="C28" s="23">
        <f t="shared" ref="C28:S28" si="2">COUNT(C6:C26)</f>
        <v>2</v>
      </c>
      <c r="D28" s="23">
        <f t="shared" si="2"/>
        <v>2</v>
      </c>
      <c r="E28" s="23">
        <f t="shared" si="2"/>
        <v>1</v>
      </c>
      <c r="F28" s="23">
        <f t="shared" si="2"/>
        <v>0</v>
      </c>
      <c r="G28" s="23">
        <f t="shared" si="2"/>
        <v>3</v>
      </c>
      <c r="H28" s="23">
        <f t="shared" si="2"/>
        <v>0</v>
      </c>
      <c r="I28" s="23">
        <f t="shared" si="2"/>
        <v>2</v>
      </c>
      <c r="J28" s="23">
        <f t="shared" si="2"/>
        <v>2</v>
      </c>
      <c r="K28" s="23">
        <f t="shared" si="2"/>
        <v>0</v>
      </c>
      <c r="L28" s="23">
        <f t="shared" si="2"/>
        <v>1</v>
      </c>
      <c r="M28" s="23">
        <f t="shared" si="2"/>
        <v>1</v>
      </c>
      <c r="N28" s="23">
        <f t="shared" si="2"/>
        <v>2</v>
      </c>
      <c r="O28" s="23">
        <f t="shared" si="2"/>
        <v>2</v>
      </c>
      <c r="P28" s="23">
        <f t="shared" si="2"/>
        <v>3</v>
      </c>
      <c r="Q28" s="23">
        <f t="shared" si="2"/>
        <v>1</v>
      </c>
      <c r="R28" s="23">
        <f t="shared" si="2"/>
        <v>1</v>
      </c>
      <c r="S28" s="23">
        <f t="shared" si="2"/>
        <v>0</v>
      </c>
      <c r="T28" s="9">
        <v>8</v>
      </c>
    </row>
    <row r="29" spans="1:2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0" x14ac:dyDescent="0.25">
      <c r="A30" s="17" t="s">
        <v>46</v>
      </c>
      <c r="B30" s="17">
        <f>SUM(B6:B26)</f>
        <v>5</v>
      </c>
      <c r="C30" s="17">
        <f t="shared" ref="C30:L30" si="3">SUM(C6:C26)</f>
        <v>6</v>
      </c>
      <c r="D30" s="17">
        <f t="shared" si="3"/>
        <v>4</v>
      </c>
      <c r="E30" s="17">
        <f t="shared" si="3"/>
        <v>1</v>
      </c>
      <c r="F30" s="17">
        <f t="shared" si="3"/>
        <v>0</v>
      </c>
      <c r="G30" s="17">
        <f>SUM(G6:G26)</f>
        <v>7</v>
      </c>
      <c r="H30" s="17">
        <f t="shared" si="3"/>
        <v>0</v>
      </c>
      <c r="I30" s="17">
        <f t="shared" si="3"/>
        <v>3</v>
      </c>
      <c r="J30" s="17">
        <f t="shared" si="3"/>
        <v>2</v>
      </c>
      <c r="K30" s="17">
        <f t="shared" si="3"/>
        <v>0</v>
      </c>
      <c r="L30" s="17">
        <f t="shared" si="3"/>
        <v>2</v>
      </c>
      <c r="M30" s="17">
        <f t="shared" ref="M30:O30" si="4">SUM(M6:M26)</f>
        <v>2</v>
      </c>
      <c r="N30" s="17">
        <f t="shared" si="4"/>
        <v>4</v>
      </c>
      <c r="O30" s="17">
        <f t="shared" si="4"/>
        <v>2</v>
      </c>
      <c r="P30" s="17">
        <f>SUM(P6:P26)</f>
        <v>5</v>
      </c>
      <c r="Q30" s="17">
        <f>SUM(Q6:Q26)</f>
        <v>2</v>
      </c>
      <c r="R30" s="17">
        <f>SUM(R6:R26)</f>
        <v>1</v>
      </c>
      <c r="S30" s="22">
        <v>0</v>
      </c>
      <c r="T30" s="17">
        <f>SUM(T6:T26)</f>
        <v>46</v>
      </c>
    </row>
    <row r="31" spans="1:20" ht="15.75" thickBot="1" x14ac:dyDescent="0.3">
      <c r="A31" s="26" t="s">
        <v>23</v>
      </c>
      <c r="B31" s="27">
        <f>+B30/B33</f>
        <v>0.14285714285714285</v>
      </c>
      <c r="C31" s="27">
        <f t="shared" ref="C31:L31" si="5">+C30/C33</f>
        <v>0.19354838709677419</v>
      </c>
      <c r="D31" s="27">
        <f t="shared" si="5"/>
        <v>0.2857142857142857</v>
      </c>
      <c r="E31" s="27">
        <f t="shared" si="5"/>
        <v>0.25</v>
      </c>
      <c r="F31" s="27">
        <f t="shared" si="5"/>
        <v>0</v>
      </c>
      <c r="G31" s="27">
        <f>+G30/G33</f>
        <v>0.41176470588235292</v>
      </c>
      <c r="H31" s="27">
        <f t="shared" si="5"/>
        <v>0</v>
      </c>
      <c r="I31" s="27">
        <f t="shared" si="5"/>
        <v>0.25</v>
      </c>
      <c r="J31" s="27">
        <f t="shared" si="5"/>
        <v>0.15384615384615385</v>
      </c>
      <c r="K31" s="27">
        <f t="shared" si="5"/>
        <v>0</v>
      </c>
      <c r="L31" s="27">
        <f t="shared" si="5"/>
        <v>0.125</v>
      </c>
      <c r="M31" s="27">
        <f t="shared" ref="M31" si="6">+M30/M33</f>
        <v>0.1</v>
      </c>
      <c r="N31" s="27">
        <f t="shared" ref="N31" si="7">+N30/N33</f>
        <v>0.2</v>
      </c>
      <c r="O31" s="27">
        <f t="shared" ref="O31" si="8">+O30/O33</f>
        <v>7.1428571428571425E-2</v>
      </c>
      <c r="P31" s="27">
        <f t="shared" ref="P31" si="9">+P30/P33</f>
        <v>0.3125</v>
      </c>
      <c r="Q31" s="27">
        <f t="shared" ref="Q31" si="10">+Q30/Q33</f>
        <v>0.18181818181818182</v>
      </c>
      <c r="R31" s="27">
        <f t="shared" ref="R31:T31" si="11">+R30/R33</f>
        <v>0.1111111111111111</v>
      </c>
      <c r="S31" s="29">
        <v>0</v>
      </c>
      <c r="T31" s="27">
        <f t="shared" si="11"/>
        <v>0.16849816849816851</v>
      </c>
    </row>
    <row r="32" spans="1:2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2"/>
    </row>
    <row r="33" spans="1:20" ht="15.75" thickBot="1" x14ac:dyDescent="0.3">
      <c r="A33" s="23" t="s">
        <v>22</v>
      </c>
      <c r="B33" s="23">
        <v>35</v>
      </c>
      <c r="C33" s="23">
        <v>31</v>
      </c>
      <c r="D33" s="23">
        <v>14</v>
      </c>
      <c r="E33" s="23">
        <v>4</v>
      </c>
      <c r="F33" s="23">
        <v>5</v>
      </c>
      <c r="G33" s="23">
        <v>17</v>
      </c>
      <c r="H33" s="23">
        <v>1</v>
      </c>
      <c r="I33" s="23">
        <v>12</v>
      </c>
      <c r="J33" s="23">
        <v>13</v>
      </c>
      <c r="K33" s="23">
        <v>21</v>
      </c>
      <c r="L33" s="23">
        <v>16</v>
      </c>
      <c r="M33" s="23">
        <v>20</v>
      </c>
      <c r="N33" s="23">
        <v>20</v>
      </c>
      <c r="O33" s="23">
        <v>28</v>
      </c>
      <c r="P33" s="23">
        <v>16</v>
      </c>
      <c r="Q33" s="23">
        <v>11</v>
      </c>
      <c r="R33" s="23">
        <v>9</v>
      </c>
      <c r="S33" s="30">
        <v>0</v>
      </c>
      <c r="T33" s="23">
        <f>SUM(B33:S33)</f>
        <v>273</v>
      </c>
    </row>
    <row r="34" spans="1:20" ht="15.75" thickBot="1" x14ac:dyDescent="0.3"/>
    <row r="35" spans="1:20" ht="15.75" thickBot="1" x14ac:dyDescent="0.3">
      <c r="A35" s="31" t="s">
        <v>64</v>
      </c>
      <c r="B35" s="24">
        <f>COUNT(B33:S33)</f>
        <v>18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AVERAGE(B30:S30)</f>
        <v>2.5555555555555554</v>
      </c>
    </row>
    <row r="36" spans="1:20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AVERAGE(B33:S33)</f>
        <v>15.166666666666666</v>
      </c>
    </row>
    <row r="38" spans="1:20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 xml:space="preserve">&amp;LOrtwin Hoffmann - Van Eyckpark 2 - 9250 Waasmunster&amp;Rsheet: &amp;A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R65"/>
  <sheetViews>
    <sheetView workbookViewId="0">
      <selection activeCell="B30" sqref="B30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 x14ac:dyDescent="0.3">
      <c r="A1" s="1" t="s">
        <v>47</v>
      </c>
      <c r="Q1" s="1">
        <v>2016</v>
      </c>
    </row>
    <row r="2" spans="1:18" ht="15.75" thickBot="1" x14ac:dyDescent="0.3"/>
    <row r="3" spans="1:18" x14ac:dyDescent="0.25">
      <c r="A3" s="9" t="s">
        <v>43</v>
      </c>
      <c r="B3" s="10" t="s">
        <v>69</v>
      </c>
      <c r="C3" s="10" t="s">
        <v>149</v>
      </c>
      <c r="D3" s="10" t="s">
        <v>285</v>
      </c>
      <c r="E3" s="11" t="s">
        <v>286</v>
      </c>
      <c r="F3" s="11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 x14ac:dyDescent="0.25">
      <c r="A4" s="12"/>
      <c r="B4" s="13">
        <v>2016</v>
      </c>
      <c r="C4" s="13">
        <f>+B4</f>
        <v>2016</v>
      </c>
      <c r="D4" s="13">
        <f t="shared" ref="D4:O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>+O4</f>
        <v>2016</v>
      </c>
      <c r="Q4" s="12" t="s">
        <v>45</v>
      </c>
      <c r="R4" s="13">
        <f>+O4</f>
        <v>2016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x14ac:dyDescent="0.25">
      <c r="A6" s="17" t="s">
        <v>0</v>
      </c>
      <c r="B6" s="17"/>
      <c r="C6" s="17">
        <v>2</v>
      </c>
      <c r="D6" s="17"/>
      <c r="E6" s="17"/>
      <c r="F6" s="17"/>
      <c r="G6" s="17">
        <v>2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4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 x14ac:dyDescent="0.25">
      <c r="A8" s="16" t="s">
        <v>2</v>
      </c>
      <c r="B8" s="16">
        <v>2</v>
      </c>
      <c r="C8" s="16">
        <v>7</v>
      </c>
      <c r="D8" s="16">
        <v>1</v>
      </c>
      <c r="E8" s="16">
        <v>2</v>
      </c>
      <c r="F8" s="16">
        <v>11</v>
      </c>
      <c r="G8" s="16">
        <v>2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 x14ac:dyDescent="0.25">
      <c r="A9" s="16" t="s">
        <v>3</v>
      </c>
      <c r="B9" s="16"/>
      <c r="C9" s="16"/>
      <c r="D9" s="16"/>
      <c r="E9" s="16">
        <v>1</v>
      </c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3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 x14ac:dyDescent="0.25">
      <c r="A12" s="16" t="s">
        <v>6</v>
      </c>
      <c r="B12" s="16"/>
      <c r="C12" s="16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 x14ac:dyDescent="0.25">
      <c r="A14" s="16" t="s">
        <v>14</v>
      </c>
      <c r="B14" s="16"/>
      <c r="C14" s="16"/>
      <c r="D14" s="16">
        <v>1</v>
      </c>
      <c r="E14" s="16"/>
      <c r="F14" s="16"/>
      <c r="G14" s="16">
        <v>2</v>
      </c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3</v>
      </c>
    </row>
    <row r="15" spans="1:18" x14ac:dyDescent="0.25">
      <c r="A15" s="16" t="s">
        <v>8</v>
      </c>
      <c r="B15" s="16"/>
      <c r="C15" s="16">
        <v>2</v>
      </c>
      <c r="D15" s="16">
        <v>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>
        <v>3</v>
      </c>
      <c r="D18" s="16">
        <v>20</v>
      </c>
      <c r="E18" s="16">
        <v>16</v>
      </c>
      <c r="F18" s="16">
        <v>8</v>
      </c>
      <c r="G18" s="16">
        <v>6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53</v>
      </c>
    </row>
    <row r="19" spans="1:17" x14ac:dyDescent="0.25">
      <c r="A19" s="16" t="s">
        <v>9</v>
      </c>
      <c r="B19" s="16"/>
      <c r="C19" s="16">
        <v>1</v>
      </c>
      <c r="D19" s="16"/>
      <c r="E19" s="16">
        <v>3</v>
      </c>
      <c r="F19" s="16">
        <v>4</v>
      </c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9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>
        <v>3</v>
      </c>
      <c r="D21" s="16">
        <v>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4</v>
      </c>
    </row>
    <row r="22" spans="1:17" x14ac:dyDescent="0.25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68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11</v>
      </c>
      <c r="B24" s="16"/>
      <c r="C24" s="16"/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 x14ac:dyDescent="0.25">
      <c r="A25" s="16" t="s">
        <v>42</v>
      </c>
      <c r="B25" s="16"/>
      <c r="C25" s="16">
        <v>4</v>
      </c>
      <c r="D25" s="16"/>
      <c r="E25" s="16"/>
      <c r="F25" s="16">
        <v>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6</v>
      </c>
    </row>
    <row r="26" spans="1:17" x14ac:dyDescent="0.25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68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16" t="s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0</v>
      </c>
    </row>
    <row r="29" spans="1:17" ht="15.75" thickBot="1" x14ac:dyDescent="0.3">
      <c r="A29" s="26" t="s">
        <v>16</v>
      </c>
      <c r="B29" s="26"/>
      <c r="C29" s="26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1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1</v>
      </c>
      <c r="C31" s="69">
        <f t="shared" ref="C31:G31" si="2">COUNT(C6:C29)</f>
        <v>9</v>
      </c>
      <c r="D31" s="23">
        <f t="shared" si="2"/>
        <v>6</v>
      </c>
      <c r="E31" s="23">
        <f t="shared" si="2"/>
        <v>4</v>
      </c>
      <c r="F31" s="23">
        <f>COUNT(F6:F29)</f>
        <v>5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>
        <v>12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2</v>
      </c>
      <c r="C33" s="17">
        <f t="shared" ref="C33:F33" si="3">SUM(C6:C29)</f>
        <v>24</v>
      </c>
      <c r="D33" s="17">
        <f t="shared" si="3"/>
        <v>25</v>
      </c>
      <c r="E33" s="17">
        <f>SUM(E6:E29)</f>
        <v>22</v>
      </c>
      <c r="F33" s="17">
        <f t="shared" si="3"/>
        <v>27</v>
      </c>
      <c r="G33" s="17">
        <f>SUM(G6:G29)</f>
        <v>13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113</v>
      </c>
    </row>
    <row r="34" spans="1:17" ht="15.75" thickBot="1" x14ac:dyDescent="0.3">
      <c r="A34" s="26" t="s">
        <v>23</v>
      </c>
      <c r="B34" s="27">
        <f>+B33/B36</f>
        <v>6.6666666666666666E-2</v>
      </c>
      <c r="C34" s="78">
        <f t="shared" ref="C34:F34" si="4">+C33/C36</f>
        <v>0.53333333333333333</v>
      </c>
      <c r="D34" s="27">
        <f t="shared" si="4"/>
        <v>0.8928571428571429</v>
      </c>
      <c r="E34" s="78">
        <f t="shared" si="4"/>
        <v>0.88</v>
      </c>
      <c r="F34" s="27">
        <f t="shared" si="4"/>
        <v>0.71052631578947367</v>
      </c>
      <c r="G34" s="27">
        <f>+G33/G36</f>
        <v>0.30232558139534882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0.54066985645933019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209</v>
      </c>
    </row>
    <row r="37" spans="1:17" ht="15.75" thickBot="1" x14ac:dyDescent="0.3">
      <c r="C37" s="72"/>
      <c r="E37" s="72"/>
      <c r="F37" s="72"/>
    </row>
    <row r="38" spans="1:17" ht="15.75" thickBot="1" x14ac:dyDescent="0.3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18.833333333333332</v>
      </c>
      <c r="P38" s="71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34.833333333333336</v>
      </c>
      <c r="P39" s="71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s="82" t="s">
        <v>289</v>
      </c>
    </row>
    <row r="49" spans="1:1" x14ac:dyDescent="0.25">
      <c r="A49" s="82" t="s">
        <v>288</v>
      </c>
    </row>
    <row r="50" spans="1:1" x14ac:dyDescent="0.25">
      <c r="A50" s="81"/>
    </row>
    <row r="51" spans="1:1" x14ac:dyDescent="0.25">
      <c r="A51" s="65"/>
    </row>
    <row r="54" spans="1:1" x14ac:dyDescent="0.25">
      <c r="A54" s="72"/>
    </row>
    <row r="57" spans="1:1" x14ac:dyDescent="0.25">
      <c r="A57" s="75"/>
    </row>
    <row r="65" spans="1:1" x14ac:dyDescent="0.25">
      <c r="A65" s="77"/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S65"/>
  <sheetViews>
    <sheetView workbookViewId="0">
      <selection activeCell="H21" sqref="H21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2017</v>
      </c>
    </row>
    <row r="2" spans="1:19" ht="15.75" thickBot="1" x14ac:dyDescent="0.3"/>
    <row r="3" spans="1:19" x14ac:dyDescent="0.25">
      <c r="A3" s="9" t="s">
        <v>43</v>
      </c>
      <c r="B3" s="10" t="s">
        <v>296</v>
      </c>
      <c r="C3" s="10" t="s">
        <v>98</v>
      </c>
      <c r="D3" s="10" t="s">
        <v>297</v>
      </c>
      <c r="E3" s="11" t="s">
        <v>55</v>
      </c>
      <c r="F3" s="11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310</v>
      </c>
      <c r="L3" s="11" t="s">
        <v>76</v>
      </c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2017</v>
      </c>
      <c r="C4" s="13">
        <f>+B4</f>
        <v>2017</v>
      </c>
      <c r="D4" s="13">
        <f t="shared" ref="D4:O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>+O4</f>
        <v>2017</v>
      </c>
      <c r="Q4" s="12" t="s">
        <v>45</v>
      </c>
      <c r="R4" s="13">
        <f>+O4</f>
        <v>2017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>
        <v>6</v>
      </c>
      <c r="C6" s="17">
        <v>8</v>
      </c>
      <c r="D6" s="17">
        <v>1</v>
      </c>
      <c r="E6" s="17"/>
      <c r="F6" s="17"/>
      <c r="G6" s="17"/>
      <c r="H6" s="17">
        <v>1</v>
      </c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16</v>
      </c>
      <c r="R6" s="70">
        <v>265</v>
      </c>
      <c r="S6" s="16" t="s">
        <v>208</v>
      </c>
    </row>
    <row r="7" spans="1:19" x14ac:dyDescent="0.25">
      <c r="A7" s="16" t="s">
        <v>1</v>
      </c>
      <c r="B7" s="16"/>
      <c r="C7" s="16"/>
      <c r="D7" s="16"/>
      <c r="E7" s="16"/>
      <c r="F7" s="16">
        <v>1</v>
      </c>
      <c r="G7" s="16"/>
      <c r="H7" s="16">
        <v>1</v>
      </c>
      <c r="I7" s="16"/>
      <c r="J7" s="16"/>
      <c r="K7" s="16"/>
      <c r="L7" s="16"/>
      <c r="M7" s="16"/>
      <c r="N7" s="16"/>
      <c r="O7" s="16"/>
      <c r="P7" s="16"/>
      <c r="Q7" s="16">
        <f t="shared" si="1"/>
        <v>2</v>
      </c>
    </row>
    <row r="8" spans="1:19" x14ac:dyDescent="0.25">
      <c r="A8" s="16" t="s">
        <v>2</v>
      </c>
      <c r="B8" s="16"/>
      <c r="C8" s="16"/>
      <c r="D8" s="16">
        <v>4</v>
      </c>
      <c r="E8" s="16">
        <v>1</v>
      </c>
      <c r="F8" s="16">
        <v>1</v>
      </c>
      <c r="G8" s="16"/>
      <c r="H8" s="16">
        <v>2</v>
      </c>
      <c r="I8" s="16">
        <v>2</v>
      </c>
      <c r="J8" s="16">
        <v>5</v>
      </c>
      <c r="K8" s="16">
        <v>3</v>
      </c>
      <c r="L8" s="16">
        <v>3</v>
      </c>
      <c r="M8" s="16"/>
      <c r="N8" s="16"/>
      <c r="O8" s="16"/>
      <c r="P8" s="16"/>
      <c r="Q8" s="16">
        <f t="shared" si="1"/>
        <v>21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>
        <v>2</v>
      </c>
      <c r="M9" s="16"/>
      <c r="N9" s="16"/>
      <c r="O9" s="16"/>
      <c r="P9" s="16"/>
      <c r="Q9" s="16">
        <f t="shared" si="1"/>
        <v>2</v>
      </c>
    </row>
    <row r="10" spans="1:19" x14ac:dyDescent="0.25">
      <c r="A10" s="16" t="s">
        <v>4</v>
      </c>
      <c r="B10" s="16"/>
      <c r="C10" s="16"/>
      <c r="D10" s="16">
        <v>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19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 x14ac:dyDescent="0.25">
      <c r="A12" s="16" t="s">
        <v>6</v>
      </c>
      <c r="B12" s="16"/>
      <c r="C12" s="16"/>
      <c r="D12" s="16"/>
      <c r="E12" s="16"/>
      <c r="F12" s="16"/>
      <c r="G12" s="16"/>
      <c r="H12" s="16">
        <v>1</v>
      </c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>
        <v>1</v>
      </c>
      <c r="I13" s="16"/>
      <c r="J13" s="16"/>
      <c r="K13" s="16"/>
      <c r="L13" s="16"/>
      <c r="M13" s="16"/>
      <c r="N13" s="16"/>
      <c r="O13" s="16"/>
      <c r="P13" s="16"/>
      <c r="Q13" s="16">
        <f t="shared" si="1"/>
        <v>1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>
        <v>2</v>
      </c>
      <c r="I14" s="16">
        <v>4</v>
      </c>
      <c r="J14" s="16">
        <v>2</v>
      </c>
      <c r="K14" s="16">
        <v>1</v>
      </c>
      <c r="L14" s="16">
        <v>7</v>
      </c>
      <c r="M14" s="16"/>
      <c r="N14" s="16"/>
      <c r="O14" s="16"/>
      <c r="P14" s="16"/>
      <c r="Q14" s="16">
        <f t="shared" si="1"/>
        <v>16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>
        <v>1</v>
      </c>
      <c r="I15" s="16"/>
      <c r="J15" s="16">
        <v>1</v>
      </c>
      <c r="K15" s="16"/>
      <c r="L15" s="16"/>
      <c r="M15" s="16"/>
      <c r="N15" s="16"/>
      <c r="O15" s="16"/>
      <c r="P15" s="16"/>
      <c r="Q15" s="16">
        <f t="shared" si="1"/>
        <v>2</v>
      </c>
    </row>
    <row r="16" spans="1:19" x14ac:dyDescent="0.25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5</v>
      </c>
    </row>
    <row r="17" spans="1:17" x14ac:dyDescent="0.25">
      <c r="A17" s="16" t="s">
        <v>18</v>
      </c>
      <c r="B17" s="16"/>
      <c r="C17" s="16"/>
      <c r="D17" s="16"/>
      <c r="E17" s="16">
        <v>5</v>
      </c>
      <c r="F17" s="16">
        <v>3</v>
      </c>
      <c r="G17" s="16"/>
      <c r="H17" s="16">
        <v>11</v>
      </c>
      <c r="I17" s="66">
        <v>44</v>
      </c>
      <c r="J17" s="66">
        <v>89</v>
      </c>
      <c r="K17" s="66">
        <v>65</v>
      </c>
      <c r="L17" s="66">
        <v>13</v>
      </c>
      <c r="M17" s="16"/>
      <c r="N17" s="16"/>
      <c r="O17" s="16"/>
      <c r="P17" s="16"/>
      <c r="Q17" s="16">
        <f t="shared" si="1"/>
        <v>230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/>
      <c r="H18" s="16">
        <v>11</v>
      </c>
      <c r="I18" s="16">
        <v>4</v>
      </c>
      <c r="J18" s="16">
        <v>2</v>
      </c>
      <c r="K18" s="16"/>
      <c r="L18" s="66">
        <v>24</v>
      </c>
      <c r="M18" s="16"/>
      <c r="N18" s="16"/>
      <c r="O18" s="16"/>
      <c r="P18" s="16"/>
      <c r="Q18" s="16">
        <f t="shared" si="1"/>
        <v>41</v>
      </c>
    </row>
    <row r="19" spans="1:17" x14ac:dyDescent="0.25">
      <c r="A19" s="16" t="s">
        <v>10</v>
      </c>
      <c r="B19" s="16"/>
      <c r="C19" s="16"/>
      <c r="D19" s="16"/>
      <c r="E19" s="16">
        <v>3</v>
      </c>
      <c r="F19" s="16"/>
      <c r="G19" s="16"/>
      <c r="H19" s="16"/>
      <c r="I19" s="16"/>
      <c r="J19" s="16">
        <v>1</v>
      </c>
      <c r="K19" s="16">
        <v>2</v>
      </c>
      <c r="L19" s="16"/>
      <c r="M19" s="16"/>
      <c r="N19" s="16"/>
      <c r="O19" s="16"/>
      <c r="P19" s="16"/>
      <c r="Q19" s="16">
        <f t="shared" si="1"/>
        <v>6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>
        <v>1</v>
      </c>
      <c r="I20" s="16">
        <v>1</v>
      </c>
      <c r="J20" s="16">
        <v>3</v>
      </c>
      <c r="K20" s="16">
        <v>1</v>
      </c>
      <c r="L20" s="16"/>
      <c r="M20" s="16"/>
      <c r="N20" s="16"/>
      <c r="O20" s="16"/>
      <c r="P20" s="16"/>
      <c r="Q20" s="16">
        <f t="shared" si="1"/>
        <v>6</v>
      </c>
    </row>
    <row r="21" spans="1:17" x14ac:dyDescent="0.25">
      <c r="A21" s="16" t="s">
        <v>256</v>
      </c>
      <c r="B21" s="16"/>
      <c r="C21" s="16"/>
      <c r="D21" s="16"/>
      <c r="E21" s="16"/>
      <c r="F21" s="16"/>
      <c r="G21" s="16"/>
      <c r="H21" s="16">
        <v>4</v>
      </c>
      <c r="I21" s="16">
        <v>1</v>
      </c>
      <c r="J21" s="16">
        <v>1</v>
      </c>
      <c r="K21" s="16"/>
      <c r="L21" s="16"/>
      <c r="M21" s="16"/>
      <c r="N21" s="16"/>
      <c r="O21" s="16"/>
      <c r="P21" s="16"/>
      <c r="Q21" s="16">
        <f t="shared" si="1"/>
        <v>6</v>
      </c>
    </row>
    <row r="22" spans="1:17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>
        <v>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1</v>
      </c>
    </row>
    <row r="24" spans="1:17" x14ac:dyDescent="0.25">
      <c r="A24" s="16" t="s">
        <v>42</v>
      </c>
      <c r="B24" s="16">
        <v>2</v>
      </c>
      <c r="C24" s="16">
        <v>1</v>
      </c>
      <c r="D24" s="16">
        <v>2</v>
      </c>
      <c r="E24" s="16">
        <v>1</v>
      </c>
      <c r="F24" s="16"/>
      <c r="G24" s="16"/>
      <c r="H24" s="16">
        <v>1</v>
      </c>
      <c r="I24" s="16"/>
      <c r="J24" s="16">
        <v>1</v>
      </c>
      <c r="K24" s="16"/>
      <c r="L24" s="16"/>
      <c r="M24" s="16"/>
      <c r="N24" s="16"/>
      <c r="O24" s="16"/>
      <c r="P24" s="16"/>
      <c r="Q24" s="16">
        <f t="shared" si="1"/>
        <v>8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68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>
        <v>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2</v>
      </c>
    </row>
    <row r="28" spans="1:17" x14ac:dyDescent="0.25">
      <c r="A28" s="83" t="s">
        <v>16</v>
      </c>
      <c r="B28" s="83"/>
      <c r="C28" s="83"/>
      <c r="D28" s="83"/>
      <c r="E28" s="83"/>
      <c r="F28" s="83"/>
      <c r="G28" s="83"/>
      <c r="H28" s="83">
        <v>1</v>
      </c>
      <c r="I28" s="83">
        <v>1</v>
      </c>
      <c r="J28" s="83"/>
      <c r="K28" s="83"/>
      <c r="L28" s="83"/>
      <c r="M28" s="83"/>
      <c r="N28" s="83"/>
      <c r="O28" s="83"/>
      <c r="P28" s="83"/>
      <c r="Q28" s="16">
        <f t="shared" si="1"/>
        <v>2</v>
      </c>
    </row>
    <row r="29" spans="1:17" ht="15.75" thickBot="1" x14ac:dyDescent="0.3">
      <c r="A29" s="85" t="s">
        <v>41</v>
      </c>
      <c r="B29" s="26"/>
      <c r="C29" s="26"/>
      <c r="D29" s="26"/>
      <c r="E29" s="26"/>
      <c r="F29" s="26"/>
      <c r="G29" s="26"/>
      <c r="H29" s="85">
        <v>1</v>
      </c>
      <c r="I29" s="26"/>
      <c r="J29" s="26"/>
      <c r="K29" s="26"/>
      <c r="L29" s="26"/>
      <c r="M29" s="26"/>
      <c r="N29" s="26"/>
      <c r="O29" s="26"/>
      <c r="P29" s="26"/>
      <c r="Q29" s="84">
        <f t="shared" si="1"/>
        <v>1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2</v>
      </c>
      <c r="C31" s="69">
        <f t="shared" ref="C31:E31" si="2">COUNT(C6:C29)</f>
        <v>2</v>
      </c>
      <c r="D31" s="23">
        <f t="shared" si="2"/>
        <v>5</v>
      </c>
      <c r="E31" s="23">
        <f t="shared" si="2"/>
        <v>4</v>
      </c>
      <c r="F31" s="23">
        <f>COUNT(F6:F29)</f>
        <v>5</v>
      </c>
      <c r="G31" s="23">
        <f>COUNT(G6:G29)</f>
        <v>0</v>
      </c>
      <c r="H31" s="61">
        <f t="shared" ref="H31:L31" si="3">COUNT(H6:H29)</f>
        <v>15</v>
      </c>
      <c r="I31" s="23">
        <f t="shared" si="3"/>
        <v>7</v>
      </c>
      <c r="J31" s="23">
        <f t="shared" si="3"/>
        <v>9</v>
      </c>
      <c r="K31" s="23">
        <f t="shared" si="3"/>
        <v>5</v>
      </c>
      <c r="L31" s="23">
        <f t="shared" si="3"/>
        <v>5</v>
      </c>
      <c r="M31" s="23"/>
      <c r="N31" s="23"/>
      <c r="O31" s="23"/>
      <c r="P31" s="23"/>
      <c r="Q31" s="23">
        <v>20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8</v>
      </c>
      <c r="C33" s="17">
        <f t="shared" ref="C33:F33" si="4">SUM(C6:C29)</f>
        <v>9</v>
      </c>
      <c r="D33" s="17">
        <f t="shared" si="4"/>
        <v>12</v>
      </c>
      <c r="E33" s="17">
        <f>SUM(E6:E29)</f>
        <v>10</v>
      </c>
      <c r="F33" s="17">
        <f t="shared" si="4"/>
        <v>10</v>
      </c>
      <c r="G33" s="17">
        <f>SUM(G6:G29)</f>
        <v>0</v>
      </c>
      <c r="H33" s="17">
        <f>SUM(H6:H29)</f>
        <v>40</v>
      </c>
      <c r="I33" s="17">
        <f t="shared" ref="I33:L33" si="5">SUM(I6:I29)</f>
        <v>57</v>
      </c>
      <c r="J33" s="17">
        <f t="shared" si="5"/>
        <v>105</v>
      </c>
      <c r="K33" s="17">
        <f>SUM(K6:K29)</f>
        <v>72</v>
      </c>
      <c r="L33" s="17">
        <f t="shared" si="5"/>
        <v>49</v>
      </c>
      <c r="M33" s="17"/>
      <c r="N33" s="17"/>
      <c r="O33" s="17"/>
      <c r="P33" s="17"/>
      <c r="Q33" s="17">
        <f>SUM(Q6:Q29)</f>
        <v>372</v>
      </c>
    </row>
    <row r="34" spans="1:17" ht="15.75" thickBot="1" x14ac:dyDescent="0.3">
      <c r="A34" s="26" t="s">
        <v>23</v>
      </c>
      <c r="B34" s="27">
        <f>+B33/B36</f>
        <v>0.29629629629629628</v>
      </c>
      <c r="C34" s="78">
        <f t="shared" ref="C34:F34" si="6">+C33/C36</f>
        <v>0.45</v>
      </c>
      <c r="D34" s="27">
        <f t="shared" si="6"/>
        <v>0.34285714285714286</v>
      </c>
      <c r="E34" s="78">
        <f t="shared" si="6"/>
        <v>0.47619047619047616</v>
      </c>
      <c r="F34" s="27">
        <f t="shared" si="6"/>
        <v>0.35714285714285715</v>
      </c>
      <c r="G34" s="74">
        <f>+G33/G36</f>
        <v>0</v>
      </c>
      <c r="H34" s="27">
        <f>+H33/H36</f>
        <v>0.83333333333333337</v>
      </c>
      <c r="I34" s="27">
        <f t="shared" ref="I34:L34" si="7">+I33/I36</f>
        <v>0.91935483870967738</v>
      </c>
      <c r="J34" s="27">
        <f t="shared" si="7"/>
        <v>0.88983050847457623</v>
      </c>
      <c r="K34" s="27">
        <f t="shared" si="7"/>
        <v>0.8089887640449438</v>
      </c>
      <c r="L34" s="27">
        <f t="shared" si="7"/>
        <v>0.89090909090909087</v>
      </c>
      <c r="M34" s="27"/>
      <c r="N34" s="27"/>
      <c r="O34" s="27"/>
      <c r="P34" s="27"/>
      <c r="Q34" s="27">
        <f>+Q33/Q36</f>
        <v>0.72941176470588232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>
        <f>SUM(B36:O36)</f>
        <v>510</v>
      </c>
    </row>
    <row r="37" spans="1:17" ht="15.75" thickBot="1" x14ac:dyDescent="0.3">
      <c r="C37" s="72"/>
      <c r="E37" s="72"/>
      <c r="F37" s="72"/>
      <c r="G37" s="65" t="s">
        <v>252</v>
      </c>
    </row>
    <row r="38" spans="1:17" ht="15.75" thickBot="1" x14ac:dyDescent="0.3">
      <c r="A38" s="31" t="s">
        <v>64</v>
      </c>
      <c r="B38" s="24">
        <f>COUNT(B36:O36)</f>
        <v>11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33.81818181818182</v>
      </c>
      <c r="P38" s="71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46.363636363636367</v>
      </c>
      <c r="P39" s="71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s="82" t="s">
        <v>289</v>
      </c>
    </row>
    <row r="49" spans="1:1" x14ac:dyDescent="0.25">
      <c r="A49" s="82" t="s">
        <v>288</v>
      </c>
    </row>
    <row r="50" spans="1:1" x14ac:dyDescent="0.25">
      <c r="A50" s="81"/>
    </row>
    <row r="51" spans="1:1" x14ac:dyDescent="0.25">
      <c r="A51" s="65" t="s">
        <v>298</v>
      </c>
    </row>
    <row r="52" spans="1:1" x14ac:dyDescent="0.25">
      <c r="A52" t="s">
        <v>299</v>
      </c>
    </row>
    <row r="53" spans="1:1" x14ac:dyDescent="0.25">
      <c r="A53" t="s">
        <v>300</v>
      </c>
    </row>
    <row r="54" spans="1:1" x14ac:dyDescent="0.25">
      <c r="A54" s="82" t="s">
        <v>301</v>
      </c>
    </row>
    <row r="56" spans="1:1" x14ac:dyDescent="0.25">
      <c r="A56" s="65" t="s">
        <v>302</v>
      </c>
    </row>
    <row r="57" spans="1:1" x14ac:dyDescent="0.25">
      <c r="A57" s="82" t="s">
        <v>303</v>
      </c>
    </row>
    <row r="58" spans="1:1" x14ac:dyDescent="0.25">
      <c r="A58" t="s">
        <v>304</v>
      </c>
    </row>
    <row r="60" spans="1:1" x14ac:dyDescent="0.25">
      <c r="A60" s="62" t="s">
        <v>306</v>
      </c>
    </row>
    <row r="61" spans="1:1" x14ac:dyDescent="0.25">
      <c r="A61" t="s">
        <v>307</v>
      </c>
    </row>
    <row r="63" spans="1:1" x14ac:dyDescent="0.25">
      <c r="A63" t="s">
        <v>312</v>
      </c>
    </row>
    <row r="64" spans="1:1" x14ac:dyDescent="0.25">
      <c r="A64" t="s">
        <v>313</v>
      </c>
    </row>
    <row r="65" spans="1:1" x14ac:dyDescent="0.25">
      <c r="A65" s="77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S51"/>
  <sheetViews>
    <sheetView workbookViewId="0">
      <selection activeCell="W16" sqref="W16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2018</v>
      </c>
    </row>
    <row r="2" spans="1:19" ht="15.75" thickBot="1" x14ac:dyDescent="0.3"/>
    <row r="3" spans="1:19" x14ac:dyDescent="0.25">
      <c r="A3" s="9" t="s">
        <v>43</v>
      </c>
      <c r="B3" s="10" t="s">
        <v>320</v>
      </c>
      <c r="C3" s="10" t="s">
        <v>121</v>
      </c>
      <c r="D3" s="10" t="s">
        <v>305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2018</v>
      </c>
      <c r="C4" s="13">
        <f>+B4</f>
        <v>2018</v>
      </c>
      <c r="D4" s="13">
        <f t="shared" ref="D4:O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>+O4</f>
        <v>2018</v>
      </c>
      <c r="Q4" s="12" t="s">
        <v>45</v>
      </c>
      <c r="R4" s="13">
        <f>+O4</f>
        <v>2018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0</v>
      </c>
      <c r="R6" s="70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9" x14ac:dyDescent="0.25">
      <c r="A8" s="16" t="s">
        <v>2</v>
      </c>
      <c r="B8" s="16"/>
      <c r="C8" s="16">
        <v>10</v>
      </c>
      <c r="D8" s="16">
        <v>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15</v>
      </c>
    </row>
    <row r="9" spans="1:19" x14ac:dyDescent="0.25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1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 x14ac:dyDescent="0.25">
      <c r="A12" s="16" t="s">
        <v>6</v>
      </c>
      <c r="B12" s="16"/>
      <c r="C12" s="16">
        <v>1</v>
      </c>
      <c r="D12" s="16">
        <v>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3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>
        <v>2</v>
      </c>
      <c r="D14" s="16">
        <v>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7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>
        <v>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</v>
      </c>
    </row>
    <row r="17" spans="1:17" x14ac:dyDescent="0.25">
      <c r="A17" s="16" t="s">
        <v>18</v>
      </c>
      <c r="B17" s="16"/>
      <c r="C17" s="16">
        <v>1</v>
      </c>
      <c r="D17" s="16">
        <v>11</v>
      </c>
      <c r="E17" s="16"/>
      <c r="F17" s="16"/>
      <c r="G17" s="16"/>
      <c r="H17" s="16"/>
      <c r="I17" s="87"/>
      <c r="J17" s="87"/>
      <c r="K17" s="87"/>
      <c r="L17" s="87"/>
      <c r="M17" s="16"/>
      <c r="N17" s="16"/>
      <c r="O17" s="16"/>
      <c r="P17" s="16"/>
      <c r="Q17" s="16">
        <f t="shared" si="1"/>
        <v>12</v>
      </c>
    </row>
    <row r="18" spans="1:17" x14ac:dyDescent="0.25">
      <c r="A18" s="16" t="s">
        <v>9</v>
      </c>
      <c r="B18" s="16"/>
      <c r="C18" s="16">
        <v>3</v>
      </c>
      <c r="D18" s="16">
        <v>5</v>
      </c>
      <c r="E18" s="16"/>
      <c r="F18" s="16"/>
      <c r="G18" s="16"/>
      <c r="H18" s="16"/>
      <c r="I18" s="87"/>
      <c r="J18" s="87"/>
      <c r="K18" s="87"/>
      <c r="L18" s="87"/>
      <c r="M18" s="16"/>
      <c r="N18" s="16"/>
      <c r="O18" s="16"/>
      <c r="P18" s="16"/>
      <c r="Q18" s="16">
        <f t="shared" si="1"/>
        <v>8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87"/>
      <c r="J19" s="87"/>
      <c r="K19" s="87"/>
      <c r="L19" s="87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>
        <v>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1</v>
      </c>
    </row>
    <row r="21" spans="1:17" x14ac:dyDescent="0.25">
      <c r="A21" s="16" t="s">
        <v>256</v>
      </c>
      <c r="B21" s="16"/>
      <c r="C21" s="16">
        <v>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5</v>
      </c>
    </row>
    <row r="22" spans="1:17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4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68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3" t="s"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16">
        <f t="shared" si="1"/>
        <v>0</v>
      </c>
    </row>
    <row r="29" spans="1:17" ht="15.75" thickBot="1" x14ac:dyDescent="0.3">
      <c r="A29" s="88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89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2</v>
      </c>
      <c r="C31" s="69">
        <f t="shared" ref="C31:D31" si="2">COUNT(C6:C29)</f>
        <v>7</v>
      </c>
      <c r="D31" s="23">
        <f t="shared" si="2"/>
        <v>6</v>
      </c>
      <c r="E31" s="23"/>
      <c r="F31" s="23"/>
      <c r="G31" s="23"/>
      <c r="H31" s="90"/>
      <c r="I31" s="23"/>
      <c r="J31" s="23"/>
      <c r="K31" s="23"/>
      <c r="L31" s="23"/>
      <c r="M31" s="23"/>
      <c r="N31" s="23"/>
      <c r="O31" s="23"/>
      <c r="P31" s="23"/>
      <c r="Q31" s="23">
        <v>10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5</v>
      </c>
      <c r="C33" s="17">
        <f t="shared" ref="C33:D33" si="3">SUM(C6:C29)</f>
        <v>23</v>
      </c>
      <c r="D33" s="17">
        <f t="shared" si="3"/>
        <v>29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57</v>
      </c>
    </row>
    <row r="34" spans="1:17" ht="15.75" thickBot="1" x14ac:dyDescent="0.3">
      <c r="A34" s="26" t="s">
        <v>23</v>
      </c>
      <c r="B34" s="27">
        <f>+B33/B36</f>
        <v>0.17857142857142858</v>
      </c>
      <c r="C34" s="78">
        <f t="shared" ref="C34:D34" si="4">+C33/C36</f>
        <v>0.46</v>
      </c>
      <c r="D34" s="27">
        <f t="shared" si="4"/>
        <v>0.52727272727272723</v>
      </c>
      <c r="E34" s="78"/>
      <c r="F34" s="27"/>
      <c r="G34" s="91"/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0.42857142857142855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133</v>
      </c>
    </row>
    <row r="37" spans="1:17" ht="15.75" thickBot="1" x14ac:dyDescent="0.3">
      <c r="C37" s="72"/>
      <c r="E37" s="72"/>
      <c r="F37" s="72"/>
      <c r="G37" s="65"/>
    </row>
    <row r="38" spans="1:17" ht="15.75" thickBot="1" x14ac:dyDescent="0.3">
      <c r="A38" s="31" t="s">
        <v>64</v>
      </c>
      <c r="B38" s="24">
        <f>COUNT(B36:O36)</f>
        <v>3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19</v>
      </c>
      <c r="P38" s="71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44.333333333333336</v>
      </c>
      <c r="P39" s="71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7" spans="1:17" x14ac:dyDescent="0.25">
      <c r="A47" t="s">
        <v>325</v>
      </c>
    </row>
    <row r="48" spans="1:17" x14ac:dyDescent="0.25">
      <c r="A48" s="82" t="s">
        <v>326</v>
      </c>
    </row>
    <row r="49" spans="1:1" x14ac:dyDescent="0.25">
      <c r="A49" s="82"/>
    </row>
    <row r="50" spans="1:1" x14ac:dyDescent="0.25">
      <c r="A50" s="81"/>
    </row>
    <row r="51" spans="1:1" x14ac:dyDescent="0.25">
      <c r="A51" s="77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S51"/>
  <sheetViews>
    <sheetView workbookViewId="0">
      <selection activeCell="Q31" sqref="Q31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2019</v>
      </c>
    </row>
    <row r="2" spans="1:19" ht="15.75" thickBot="1" x14ac:dyDescent="0.3"/>
    <row r="3" spans="1:19" x14ac:dyDescent="0.25">
      <c r="A3" s="9" t="s">
        <v>43</v>
      </c>
      <c r="B3" s="10" t="s">
        <v>67</v>
      </c>
      <c r="C3" s="10" t="s">
        <v>78</v>
      </c>
      <c r="D3" s="10" t="s">
        <v>328</v>
      </c>
      <c r="E3" s="11" t="s">
        <v>329</v>
      </c>
      <c r="F3" s="11" t="s">
        <v>330</v>
      </c>
      <c r="G3" s="11" t="s">
        <v>80</v>
      </c>
      <c r="H3" s="11" t="s">
        <v>331</v>
      </c>
      <c r="I3" s="11" t="s">
        <v>332</v>
      </c>
      <c r="J3" s="11" t="s">
        <v>333</v>
      </c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2019</v>
      </c>
      <c r="C4" s="13">
        <f>+B4</f>
        <v>2019</v>
      </c>
      <c r="D4" s="13">
        <f t="shared" ref="D4:O4" si="0">+C4</f>
        <v>2019</v>
      </c>
      <c r="E4" s="13">
        <f t="shared" si="0"/>
        <v>2019</v>
      </c>
      <c r="F4" s="13">
        <f t="shared" si="0"/>
        <v>2019</v>
      </c>
      <c r="G4" s="13">
        <f t="shared" si="0"/>
        <v>2019</v>
      </c>
      <c r="H4" s="13">
        <f t="shared" si="0"/>
        <v>2019</v>
      </c>
      <c r="I4" s="13">
        <f t="shared" si="0"/>
        <v>2019</v>
      </c>
      <c r="J4" s="13">
        <f t="shared" si="0"/>
        <v>2019</v>
      </c>
      <c r="K4" s="13">
        <f t="shared" si="0"/>
        <v>2019</v>
      </c>
      <c r="L4" s="13">
        <f t="shared" si="0"/>
        <v>2019</v>
      </c>
      <c r="M4" s="13">
        <f t="shared" si="0"/>
        <v>2019</v>
      </c>
      <c r="N4" s="13">
        <f t="shared" si="0"/>
        <v>2019</v>
      </c>
      <c r="O4" s="13">
        <f t="shared" si="0"/>
        <v>2019</v>
      </c>
      <c r="P4" s="13">
        <f>+O4</f>
        <v>2019</v>
      </c>
      <c r="Q4" s="12" t="s">
        <v>45</v>
      </c>
      <c r="R4" s="13">
        <f>+O4</f>
        <v>2019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0</v>
      </c>
      <c r="R6" s="70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1</v>
      </c>
    </row>
    <row r="8" spans="1:19" x14ac:dyDescent="0.25">
      <c r="A8" s="16" t="s">
        <v>2</v>
      </c>
      <c r="B8" s="16">
        <v>7</v>
      </c>
      <c r="C8" s="16">
        <v>3</v>
      </c>
      <c r="D8" s="16"/>
      <c r="E8" s="16"/>
      <c r="F8" s="16">
        <v>6</v>
      </c>
      <c r="G8" s="16">
        <v>9</v>
      </c>
      <c r="H8" s="16">
        <v>3</v>
      </c>
      <c r="I8" s="16">
        <v>4</v>
      </c>
      <c r="J8" s="16">
        <v>3</v>
      </c>
      <c r="K8" s="16"/>
      <c r="L8" s="16"/>
      <c r="M8" s="16"/>
      <c r="N8" s="16"/>
      <c r="O8" s="16"/>
      <c r="P8" s="16"/>
      <c r="Q8" s="16">
        <f t="shared" si="1"/>
        <v>35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>
        <v>1</v>
      </c>
      <c r="K9" s="16"/>
      <c r="L9" s="16"/>
      <c r="M9" s="16"/>
      <c r="N9" s="16"/>
      <c r="O9" s="16"/>
      <c r="P9" s="16"/>
      <c r="Q9" s="16">
        <f t="shared" si="1"/>
        <v>1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>
        <v>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3</v>
      </c>
    </row>
    <row r="12" spans="1:19" x14ac:dyDescent="0.25">
      <c r="A12" s="16" t="s">
        <v>6</v>
      </c>
      <c r="B12" s="16">
        <v>4</v>
      </c>
      <c r="C12" s="16">
        <v>3</v>
      </c>
      <c r="D12" s="16"/>
      <c r="E12" s="16"/>
      <c r="F12" s="16"/>
      <c r="G12" s="16">
        <v>1</v>
      </c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8</v>
      </c>
    </row>
    <row r="13" spans="1:19" x14ac:dyDescent="0.25">
      <c r="A13" s="16" t="s">
        <v>7</v>
      </c>
      <c r="B13" s="16"/>
      <c r="C13" s="16"/>
      <c r="D13" s="16"/>
      <c r="E13" s="16"/>
      <c r="F13" s="16">
        <v>7</v>
      </c>
      <c r="G13" s="16"/>
      <c r="H13" s="16">
        <v>1</v>
      </c>
      <c r="I13" s="16">
        <v>2</v>
      </c>
      <c r="J13" s="16"/>
      <c r="K13" s="16"/>
      <c r="L13" s="16"/>
      <c r="M13" s="16"/>
      <c r="N13" s="16"/>
      <c r="O13" s="16"/>
      <c r="P13" s="16"/>
      <c r="Q13" s="16">
        <f t="shared" si="1"/>
        <v>10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>
        <v>1</v>
      </c>
      <c r="K14" s="16"/>
      <c r="L14" s="16"/>
      <c r="M14" s="16"/>
      <c r="N14" s="16"/>
      <c r="O14" s="16"/>
      <c r="P14" s="16"/>
      <c r="Q14" s="16">
        <f t="shared" si="1"/>
        <v>1</v>
      </c>
    </row>
    <row r="15" spans="1:19" x14ac:dyDescent="0.25">
      <c r="A15" s="16" t="s">
        <v>8</v>
      </c>
      <c r="B15" s="16"/>
      <c r="C15" s="16"/>
      <c r="D15" s="16"/>
      <c r="E15" s="16"/>
      <c r="F15" s="16">
        <v>1</v>
      </c>
      <c r="G15" s="16"/>
      <c r="H15" s="16"/>
      <c r="I15" s="16">
        <v>1</v>
      </c>
      <c r="J15" s="16"/>
      <c r="K15" s="16"/>
      <c r="L15" s="16"/>
      <c r="M15" s="16"/>
      <c r="N15" s="16"/>
      <c r="O15" s="16"/>
      <c r="P15" s="16"/>
      <c r="Q15" s="16">
        <f t="shared" si="1"/>
        <v>2</v>
      </c>
    </row>
    <row r="16" spans="1:19" x14ac:dyDescent="0.25">
      <c r="A16" s="16" t="s">
        <v>17</v>
      </c>
      <c r="B16" s="16"/>
      <c r="C16" s="16"/>
      <c r="D16" s="16"/>
      <c r="E16" s="16"/>
      <c r="F16" s="98">
        <v>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2</v>
      </c>
    </row>
    <row r="17" spans="1:17" x14ac:dyDescent="0.25">
      <c r="A17" s="16" t="s">
        <v>18</v>
      </c>
      <c r="B17" s="16"/>
      <c r="C17" s="16"/>
      <c r="D17" s="16"/>
      <c r="E17" s="98">
        <v>5</v>
      </c>
      <c r="F17" s="16"/>
      <c r="G17" s="16">
        <v>2</v>
      </c>
      <c r="H17" s="16"/>
      <c r="I17" s="87"/>
      <c r="J17" s="87"/>
      <c r="K17" s="87"/>
      <c r="L17" s="87"/>
      <c r="M17" s="16"/>
      <c r="N17" s="16"/>
      <c r="O17" s="16"/>
      <c r="P17" s="16"/>
      <c r="Q17" s="16">
        <f t="shared" si="1"/>
        <v>7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>
        <v>4</v>
      </c>
      <c r="H18" s="16"/>
      <c r="I18" s="87">
        <v>6</v>
      </c>
      <c r="J18" s="87">
        <v>2</v>
      </c>
      <c r="K18" s="87"/>
      <c r="L18" s="87"/>
      <c r="M18" s="16"/>
      <c r="N18" s="16"/>
      <c r="O18" s="16"/>
      <c r="P18" s="16"/>
      <c r="Q18" s="16">
        <f t="shared" si="1"/>
        <v>12</v>
      </c>
    </row>
    <row r="19" spans="1:17" x14ac:dyDescent="0.25">
      <c r="A19" s="16" t="s">
        <v>10</v>
      </c>
      <c r="B19" s="16"/>
      <c r="C19" s="16"/>
      <c r="D19" s="16"/>
      <c r="E19" s="16"/>
      <c r="F19" s="16">
        <v>1</v>
      </c>
      <c r="G19" s="16"/>
      <c r="H19" s="16"/>
      <c r="I19" s="87"/>
      <c r="J19" s="87"/>
      <c r="K19" s="87"/>
      <c r="L19" s="87"/>
      <c r="M19" s="16"/>
      <c r="N19" s="16"/>
      <c r="O19" s="16"/>
      <c r="P19" s="16"/>
      <c r="Q19" s="16">
        <f t="shared" si="1"/>
        <v>1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>
        <v>8</v>
      </c>
      <c r="I20" s="16"/>
      <c r="J20" s="16"/>
      <c r="K20" s="16"/>
      <c r="L20" s="16"/>
      <c r="M20" s="16"/>
      <c r="N20" s="16"/>
      <c r="O20" s="16"/>
      <c r="P20" s="16"/>
      <c r="Q20" s="16">
        <f t="shared" si="1"/>
        <v>8</v>
      </c>
    </row>
    <row r="21" spans="1:17" x14ac:dyDescent="0.25">
      <c r="A21" s="16" t="s">
        <v>256</v>
      </c>
      <c r="B21" s="16"/>
      <c r="C21" s="16"/>
      <c r="D21" s="16"/>
      <c r="E21" s="16"/>
      <c r="F21" s="98">
        <v>13</v>
      </c>
      <c r="G21" s="16">
        <v>14</v>
      </c>
      <c r="H21" s="16">
        <v>1</v>
      </c>
      <c r="I21" s="16"/>
      <c r="J21" s="16"/>
      <c r="K21" s="16"/>
      <c r="L21" s="16"/>
      <c r="M21" s="16"/>
      <c r="N21" s="16"/>
      <c r="O21" s="16"/>
      <c r="P21" s="16"/>
      <c r="Q21" s="16">
        <f t="shared" si="1"/>
        <v>28</v>
      </c>
    </row>
    <row r="22" spans="1:17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>
        <v>6</v>
      </c>
      <c r="K22" s="16"/>
      <c r="L22" s="16"/>
      <c r="M22" s="16"/>
      <c r="N22" s="16"/>
      <c r="O22" s="16"/>
      <c r="P22" s="16"/>
      <c r="Q22" s="16">
        <f t="shared" si="1"/>
        <v>6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3</v>
      </c>
      <c r="C24" s="16">
        <v>2</v>
      </c>
      <c r="D24" s="98">
        <v>3</v>
      </c>
      <c r="E24" s="98">
        <v>3</v>
      </c>
      <c r="F24" s="16"/>
      <c r="G24" s="16">
        <v>3</v>
      </c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14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68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3" t="s"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16">
        <f t="shared" si="1"/>
        <v>0</v>
      </c>
    </row>
    <row r="29" spans="1:17" ht="15.75" thickBot="1" x14ac:dyDescent="0.3">
      <c r="A29" s="88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89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4</v>
      </c>
      <c r="C31" s="69">
        <f t="shared" ref="C31:J31" si="2">COUNT(C6:C29)</f>
        <v>3</v>
      </c>
      <c r="D31" s="23">
        <f t="shared" si="2"/>
        <v>1</v>
      </c>
      <c r="E31" s="23">
        <f t="shared" si="2"/>
        <v>2</v>
      </c>
      <c r="F31" s="23">
        <f t="shared" si="2"/>
        <v>6</v>
      </c>
      <c r="G31" s="23">
        <f t="shared" si="2"/>
        <v>7</v>
      </c>
      <c r="H31" s="23">
        <f t="shared" si="2"/>
        <v>4</v>
      </c>
      <c r="I31" s="23">
        <f t="shared" si="2"/>
        <v>4</v>
      </c>
      <c r="J31" s="23">
        <f t="shared" si="2"/>
        <v>5</v>
      </c>
      <c r="K31" s="23"/>
      <c r="L31" s="23"/>
      <c r="M31" s="23"/>
      <c r="N31" s="23"/>
      <c r="O31" s="23"/>
      <c r="P31" s="23"/>
      <c r="Q31" s="23">
        <v>16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17</v>
      </c>
      <c r="C33" s="17">
        <f t="shared" ref="C33" si="3">SUM(C6:C29)</f>
        <v>8</v>
      </c>
      <c r="D33" s="17">
        <f t="shared" ref="D33:J33" si="4">SUM(D6:D29)</f>
        <v>3</v>
      </c>
      <c r="E33" s="17">
        <f t="shared" si="4"/>
        <v>8</v>
      </c>
      <c r="F33" s="17">
        <f t="shared" si="4"/>
        <v>30</v>
      </c>
      <c r="G33" s="17">
        <f t="shared" si="4"/>
        <v>34</v>
      </c>
      <c r="H33" s="17">
        <f t="shared" si="4"/>
        <v>13</v>
      </c>
      <c r="I33" s="17">
        <f t="shared" si="4"/>
        <v>13</v>
      </c>
      <c r="J33" s="17">
        <f t="shared" si="4"/>
        <v>13</v>
      </c>
      <c r="K33" s="17"/>
      <c r="L33" s="17"/>
      <c r="M33" s="17"/>
      <c r="N33" s="17"/>
      <c r="O33" s="17"/>
      <c r="P33" s="17"/>
      <c r="Q33" s="102">
        <f>SUM(Q6:Q29)</f>
        <v>139</v>
      </c>
    </row>
    <row r="34" spans="1:17" ht="15.75" thickBot="1" x14ac:dyDescent="0.3">
      <c r="A34" s="26" t="s">
        <v>23</v>
      </c>
      <c r="B34" s="27">
        <f>+B33/B36</f>
        <v>0.42499999999999999</v>
      </c>
      <c r="C34" s="78">
        <f t="shared" ref="C34" si="5">+C33/C36</f>
        <v>0.5</v>
      </c>
      <c r="D34" s="78">
        <f t="shared" ref="D34:J34" si="6">+D33/D36</f>
        <v>0.6</v>
      </c>
      <c r="E34" s="78">
        <f t="shared" si="6"/>
        <v>0.61538461538461542</v>
      </c>
      <c r="F34" s="78">
        <f t="shared" si="6"/>
        <v>0.81081081081081086</v>
      </c>
      <c r="G34" s="78">
        <f t="shared" si="6"/>
        <v>0.68</v>
      </c>
      <c r="H34" s="78">
        <f t="shared" si="6"/>
        <v>0.68421052631578949</v>
      </c>
      <c r="I34" s="78">
        <f t="shared" si="6"/>
        <v>0.3611111111111111</v>
      </c>
      <c r="J34" s="78">
        <f t="shared" si="6"/>
        <v>0.8666666666666667</v>
      </c>
      <c r="K34" s="78"/>
      <c r="L34" s="78"/>
      <c r="M34" s="78"/>
      <c r="N34" s="78"/>
      <c r="O34" s="78"/>
      <c r="P34" s="78"/>
      <c r="Q34" s="27">
        <f>+Q33/Q36</f>
        <v>0.60173160173160178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40</v>
      </c>
      <c r="C36" s="23">
        <v>16</v>
      </c>
      <c r="D36" s="99">
        <v>5</v>
      </c>
      <c r="E36" s="99">
        <v>13</v>
      </c>
      <c r="F36" s="23">
        <v>37</v>
      </c>
      <c r="G36" s="23">
        <v>50</v>
      </c>
      <c r="H36" s="23">
        <v>19</v>
      </c>
      <c r="I36" s="23">
        <v>36</v>
      </c>
      <c r="J36" s="23">
        <v>15</v>
      </c>
      <c r="K36" s="23"/>
      <c r="L36" s="23"/>
      <c r="M36" s="23"/>
      <c r="N36" s="23"/>
      <c r="O36" s="23"/>
      <c r="P36" s="23"/>
      <c r="Q36" s="99">
        <f>SUM(B36:P36)</f>
        <v>231</v>
      </c>
    </row>
    <row r="37" spans="1:17" ht="15.75" thickBot="1" x14ac:dyDescent="0.3">
      <c r="C37" s="72"/>
      <c r="E37" s="72"/>
      <c r="F37" s="72"/>
      <c r="G37" s="65"/>
    </row>
    <row r="38" spans="1:17" ht="15.75" thickBot="1" x14ac:dyDescent="0.3">
      <c r="A38" s="31" t="s">
        <v>64</v>
      </c>
      <c r="B38" s="24">
        <f>COUNT(B36:O36)</f>
        <v>9</v>
      </c>
      <c r="G38" s="2" t="s">
        <v>84</v>
      </c>
      <c r="H38" s="19"/>
      <c r="I38" s="19"/>
      <c r="J38" s="19"/>
      <c r="K38" s="19"/>
      <c r="L38" s="19"/>
      <c r="M38" s="19"/>
      <c r="N38" s="19"/>
      <c r="O38" s="103">
        <f>AVERAGE(B33:J33)</f>
        <v>15.444444444444445</v>
      </c>
      <c r="P38" s="71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104">
        <f>AVERAGE(B36:J36)</f>
        <v>25.666666666666668</v>
      </c>
      <c r="P39" s="71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7" spans="1:17" x14ac:dyDescent="0.25">
      <c r="A47" s="100" t="s">
        <v>334</v>
      </c>
    </row>
    <row r="48" spans="1:17" x14ac:dyDescent="0.25">
      <c r="A48" s="82"/>
    </row>
    <row r="49" spans="1:1" x14ac:dyDescent="0.25">
      <c r="A49" s="100" t="s">
        <v>339</v>
      </c>
    </row>
    <row r="50" spans="1:1" x14ac:dyDescent="0.25">
      <c r="A50" s="77"/>
    </row>
    <row r="51" spans="1:1" x14ac:dyDescent="0.25">
      <c r="A51" s="100" t="s">
        <v>335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F06C-A57B-477C-B331-D4AA6FB7D0F6}">
  <sheetPr>
    <tabColor rgb="FFFF0000"/>
    <pageSetUpPr fitToPage="1"/>
  </sheetPr>
  <dimension ref="A1:S53"/>
  <sheetViews>
    <sheetView topLeftCell="A7" workbookViewId="0">
      <selection activeCell="T34" sqref="T34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2020</v>
      </c>
    </row>
    <row r="2" spans="1:19" ht="15.75" thickBot="1" x14ac:dyDescent="0.3"/>
    <row r="3" spans="1:19" x14ac:dyDescent="0.25">
      <c r="A3" s="9" t="s">
        <v>43</v>
      </c>
      <c r="B3" s="10" t="s">
        <v>345</v>
      </c>
      <c r="C3" s="10" t="s">
        <v>346</v>
      </c>
      <c r="D3" s="10" t="s">
        <v>103</v>
      </c>
      <c r="E3" s="11" t="s">
        <v>348</v>
      </c>
      <c r="F3" s="11" t="s">
        <v>349</v>
      </c>
      <c r="G3" s="11" t="s">
        <v>174</v>
      </c>
      <c r="H3" s="11" t="s">
        <v>350</v>
      </c>
      <c r="I3" s="11" t="s">
        <v>227</v>
      </c>
      <c r="J3" s="11" t="s">
        <v>230</v>
      </c>
      <c r="K3" s="11" t="s">
        <v>197</v>
      </c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2020</v>
      </c>
      <c r="C4" s="13">
        <f>+B4</f>
        <v>2020</v>
      </c>
      <c r="D4" s="13">
        <f t="shared" ref="D4:O4" si="0">+C4</f>
        <v>2020</v>
      </c>
      <c r="E4" s="13">
        <f t="shared" si="0"/>
        <v>2020</v>
      </c>
      <c r="F4" s="13">
        <f t="shared" si="0"/>
        <v>2020</v>
      </c>
      <c r="G4" s="13">
        <f t="shared" si="0"/>
        <v>2020</v>
      </c>
      <c r="H4" s="13">
        <f t="shared" si="0"/>
        <v>2020</v>
      </c>
      <c r="I4" s="13">
        <f t="shared" si="0"/>
        <v>2020</v>
      </c>
      <c r="J4" s="13">
        <f t="shared" si="0"/>
        <v>2020</v>
      </c>
      <c r="K4" s="13">
        <f t="shared" si="0"/>
        <v>2020</v>
      </c>
      <c r="L4" s="13">
        <f t="shared" si="0"/>
        <v>2020</v>
      </c>
      <c r="M4" s="13">
        <f t="shared" si="0"/>
        <v>2020</v>
      </c>
      <c r="N4" s="13">
        <f t="shared" si="0"/>
        <v>2020</v>
      </c>
      <c r="O4" s="13">
        <f t="shared" si="0"/>
        <v>2020</v>
      </c>
      <c r="P4" s="13">
        <f>+O4</f>
        <v>2020</v>
      </c>
      <c r="Q4" s="12" t="s">
        <v>45</v>
      </c>
      <c r="R4" s="13">
        <f>+O4</f>
        <v>2020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>
        <v>1</v>
      </c>
      <c r="C6" s="17">
        <v>2</v>
      </c>
      <c r="D6" s="17"/>
      <c r="E6" s="17"/>
      <c r="F6" s="17"/>
      <c r="G6" s="17"/>
      <c r="H6" s="17"/>
      <c r="I6" s="17">
        <v>1</v>
      </c>
      <c r="J6" s="17"/>
      <c r="K6" s="17"/>
      <c r="L6" s="17"/>
      <c r="M6" s="17"/>
      <c r="N6" s="17"/>
      <c r="O6" s="17"/>
      <c r="P6" s="17"/>
      <c r="Q6" s="17">
        <f t="shared" ref="Q6:Q30" si="1">SUM(B6:O6)</f>
        <v>4</v>
      </c>
      <c r="R6" s="70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1</v>
      </c>
    </row>
    <row r="8" spans="1:19" x14ac:dyDescent="0.25">
      <c r="A8" s="16" t="s">
        <v>2</v>
      </c>
      <c r="B8" s="16"/>
      <c r="C8" s="16"/>
      <c r="D8" s="16">
        <v>3</v>
      </c>
      <c r="E8" s="16">
        <v>13</v>
      </c>
      <c r="F8" s="16"/>
      <c r="G8" s="16">
        <v>2</v>
      </c>
      <c r="H8" s="16"/>
      <c r="I8" s="16">
        <v>7</v>
      </c>
      <c r="J8" s="16">
        <v>5</v>
      </c>
      <c r="K8" s="16">
        <v>5</v>
      </c>
      <c r="L8" s="16"/>
      <c r="M8" s="16"/>
      <c r="N8" s="16"/>
      <c r="O8" s="16"/>
      <c r="P8" s="16"/>
      <c r="Q8" s="16">
        <f t="shared" si="1"/>
        <v>35</v>
      </c>
    </row>
    <row r="9" spans="1:19" x14ac:dyDescent="0.25">
      <c r="A9" s="16" t="s">
        <v>3</v>
      </c>
      <c r="B9" s="16"/>
      <c r="C9" s="16"/>
      <c r="D9" s="16">
        <v>2</v>
      </c>
      <c r="E9" s="16">
        <v>1</v>
      </c>
      <c r="F9" s="16"/>
      <c r="G9" s="16"/>
      <c r="H9" s="16"/>
      <c r="I9" s="16"/>
      <c r="J9" s="16">
        <v>1</v>
      </c>
      <c r="K9" s="16">
        <v>1</v>
      </c>
      <c r="L9" s="16"/>
      <c r="M9" s="16"/>
      <c r="N9" s="16"/>
      <c r="O9" s="16"/>
      <c r="P9" s="16"/>
      <c r="Q9" s="16">
        <f t="shared" si="1"/>
        <v>5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>
        <v>1</v>
      </c>
      <c r="J10" s="16"/>
      <c r="K10" s="16"/>
      <c r="L10" s="16"/>
      <c r="M10" s="16"/>
      <c r="N10" s="16"/>
      <c r="O10" s="16"/>
      <c r="P10" s="16"/>
      <c r="Q10" s="16">
        <f t="shared" si="1"/>
        <v>1</v>
      </c>
    </row>
    <row r="11" spans="1:19" x14ac:dyDescent="0.25">
      <c r="A11" s="16" t="s">
        <v>5</v>
      </c>
      <c r="B11" s="16"/>
      <c r="C11" s="16">
        <v>1</v>
      </c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2</v>
      </c>
    </row>
    <row r="12" spans="1:19" x14ac:dyDescent="0.25">
      <c r="A12" s="16" t="s">
        <v>6</v>
      </c>
      <c r="B12" s="16"/>
      <c r="C12" s="16"/>
      <c r="D12" s="16">
        <v>2</v>
      </c>
      <c r="E12" s="16"/>
      <c r="F12" s="16"/>
      <c r="G12" s="16"/>
      <c r="H12" s="16"/>
      <c r="I12" s="16">
        <v>2</v>
      </c>
      <c r="J12" s="16">
        <v>1</v>
      </c>
      <c r="K12" s="16"/>
      <c r="L12" s="16"/>
      <c r="M12" s="16"/>
      <c r="N12" s="16"/>
      <c r="O12" s="16"/>
      <c r="P12" s="16"/>
      <c r="Q12" s="16">
        <f t="shared" si="1"/>
        <v>5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2</v>
      </c>
      <c r="L14" s="16"/>
      <c r="M14" s="16"/>
      <c r="N14" s="16"/>
      <c r="O14" s="16"/>
      <c r="P14" s="16"/>
      <c r="Q14" s="16">
        <f t="shared" si="1"/>
        <v>2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/>
      <c r="D16" s="16"/>
      <c r="E16" s="16"/>
      <c r="F16" s="98"/>
      <c r="G16" s="16">
        <v>1</v>
      </c>
      <c r="H16" s="16">
        <v>4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5</v>
      </c>
    </row>
    <row r="17" spans="1:17" x14ac:dyDescent="0.25">
      <c r="A17" s="16" t="s">
        <v>18</v>
      </c>
      <c r="B17" s="16"/>
      <c r="C17" s="16"/>
      <c r="D17" s="16"/>
      <c r="E17" s="98"/>
      <c r="F17" s="16">
        <v>3</v>
      </c>
      <c r="G17" s="16"/>
      <c r="H17" s="16"/>
      <c r="I17" s="87"/>
      <c r="J17" s="87"/>
      <c r="K17" s="87"/>
      <c r="L17" s="87"/>
      <c r="M17" s="16"/>
      <c r="N17" s="16"/>
      <c r="O17" s="16"/>
      <c r="P17" s="16"/>
      <c r="Q17" s="16">
        <f t="shared" si="1"/>
        <v>3</v>
      </c>
    </row>
    <row r="18" spans="1:17" x14ac:dyDescent="0.25">
      <c r="A18" s="16" t="s">
        <v>9</v>
      </c>
      <c r="B18" s="16"/>
      <c r="C18" s="16"/>
      <c r="D18" s="16">
        <v>2</v>
      </c>
      <c r="E18" s="16"/>
      <c r="F18" s="16"/>
      <c r="G18" s="16"/>
      <c r="H18" s="16"/>
      <c r="I18" s="87">
        <v>2</v>
      </c>
      <c r="J18" s="87"/>
      <c r="K18" s="87">
        <v>8</v>
      </c>
      <c r="L18" s="87"/>
      <c r="M18" s="16"/>
      <c r="N18" s="16"/>
      <c r="O18" s="16"/>
      <c r="P18" s="16"/>
      <c r="Q18" s="16">
        <f t="shared" si="1"/>
        <v>12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87"/>
      <c r="J19" s="87"/>
      <c r="K19" s="87"/>
      <c r="L19" s="87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>
        <v>3</v>
      </c>
      <c r="K20" s="16">
        <v>1</v>
      </c>
      <c r="L20" s="16"/>
      <c r="M20" s="16"/>
      <c r="N20" s="16"/>
      <c r="O20" s="16"/>
      <c r="P20" s="16"/>
      <c r="Q20" s="16">
        <f t="shared" si="1"/>
        <v>4</v>
      </c>
    </row>
    <row r="21" spans="1:17" x14ac:dyDescent="0.25">
      <c r="A21" s="16" t="s">
        <v>256</v>
      </c>
      <c r="B21" s="16"/>
      <c r="C21" s="16"/>
      <c r="D21" s="16"/>
      <c r="E21" s="16"/>
      <c r="F21" s="98"/>
      <c r="G21" s="16"/>
      <c r="H21" s="16"/>
      <c r="I21" s="98">
        <v>23</v>
      </c>
      <c r="J21" s="16"/>
      <c r="K21" s="16"/>
      <c r="L21" s="16"/>
      <c r="M21" s="16"/>
      <c r="N21" s="16"/>
      <c r="O21" s="16"/>
      <c r="P21" s="16"/>
      <c r="Q21" s="16">
        <f t="shared" si="1"/>
        <v>23</v>
      </c>
    </row>
    <row r="22" spans="1:17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/>
      <c r="C24" s="16">
        <v>1</v>
      </c>
      <c r="D24" s="98"/>
      <c r="E24" s="98">
        <v>1</v>
      </c>
      <c r="F24" s="16">
        <v>1</v>
      </c>
      <c r="G24" s="16">
        <v>2</v>
      </c>
      <c r="H24" s="16"/>
      <c r="I24" s="16">
        <v>1</v>
      </c>
      <c r="J24" s="16"/>
      <c r="K24" s="16"/>
      <c r="L24" s="16"/>
      <c r="M24" s="16"/>
      <c r="N24" s="16"/>
      <c r="O24" s="16"/>
      <c r="P24" s="16"/>
      <c r="Q24" s="16">
        <f t="shared" si="1"/>
        <v>6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68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3" t="s"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16">
        <f t="shared" si="1"/>
        <v>0</v>
      </c>
    </row>
    <row r="29" spans="1:17" x14ac:dyDescent="0.25">
      <c r="A29" s="106" t="s">
        <v>41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16">
        <f t="shared" si="1"/>
        <v>0</v>
      </c>
    </row>
    <row r="30" spans="1:17" ht="15.75" thickBot="1" x14ac:dyDescent="0.3">
      <c r="A30" s="107" t="s">
        <v>351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89">
        <f t="shared" si="1"/>
        <v>0</v>
      </c>
    </row>
    <row r="31" spans="1:17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17" ht="15.75" thickBot="1" x14ac:dyDescent="0.3">
      <c r="A32" s="2" t="s">
        <v>48</v>
      </c>
      <c r="B32" s="23">
        <f>COUNT(B6:B30)</f>
        <v>1</v>
      </c>
      <c r="C32" s="69">
        <f t="shared" ref="C32:J32" si="2">COUNT(C6:C30)</f>
        <v>3</v>
      </c>
      <c r="D32" s="23">
        <f t="shared" si="2"/>
        <v>5</v>
      </c>
      <c r="E32" s="23">
        <f t="shared" si="2"/>
        <v>3</v>
      </c>
      <c r="F32" s="23">
        <f t="shared" si="2"/>
        <v>2</v>
      </c>
      <c r="G32" s="23">
        <f t="shared" si="2"/>
        <v>4</v>
      </c>
      <c r="H32" s="23">
        <f t="shared" si="2"/>
        <v>1</v>
      </c>
      <c r="I32" s="23">
        <f t="shared" si="2"/>
        <v>7</v>
      </c>
      <c r="J32" s="23">
        <f t="shared" si="2"/>
        <v>4</v>
      </c>
      <c r="K32" s="23">
        <f>COUNT(K6:K30)</f>
        <v>5</v>
      </c>
      <c r="L32" s="23"/>
      <c r="M32" s="23"/>
      <c r="N32" s="23"/>
      <c r="O32" s="23"/>
      <c r="P32" s="23"/>
      <c r="Q32" s="23">
        <v>14</v>
      </c>
    </row>
    <row r="33" spans="1:17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9"/>
    </row>
    <row r="34" spans="1:17" x14ac:dyDescent="0.25">
      <c r="A34" s="17" t="s">
        <v>46</v>
      </c>
      <c r="B34" s="17">
        <f>SUM(B6:B30)</f>
        <v>1</v>
      </c>
      <c r="C34" s="17">
        <f t="shared" ref="C34:J34" si="3">SUM(C6:C30)</f>
        <v>4</v>
      </c>
      <c r="D34" s="17">
        <f t="shared" si="3"/>
        <v>10</v>
      </c>
      <c r="E34" s="17">
        <f t="shared" si="3"/>
        <v>15</v>
      </c>
      <c r="F34" s="17">
        <f t="shared" si="3"/>
        <v>4</v>
      </c>
      <c r="G34" s="17">
        <f t="shared" si="3"/>
        <v>6</v>
      </c>
      <c r="H34" s="17">
        <f t="shared" si="3"/>
        <v>4</v>
      </c>
      <c r="I34" s="17">
        <f t="shared" si="3"/>
        <v>37</v>
      </c>
      <c r="J34" s="17">
        <f t="shared" si="3"/>
        <v>10</v>
      </c>
      <c r="K34" s="17">
        <f t="shared" ref="K34" si="4">SUM(K6:K30)</f>
        <v>17</v>
      </c>
      <c r="L34" s="17"/>
      <c r="M34" s="17"/>
      <c r="N34" s="17"/>
      <c r="O34" s="17"/>
      <c r="P34" s="17"/>
      <c r="Q34" s="102">
        <f>SUM(Q6:Q30)</f>
        <v>108</v>
      </c>
    </row>
    <row r="35" spans="1:17" ht="15.75" thickBot="1" x14ac:dyDescent="0.3">
      <c r="A35" s="26" t="s">
        <v>23</v>
      </c>
      <c r="B35" s="27">
        <f>+B34/B37</f>
        <v>0.125</v>
      </c>
      <c r="C35" s="78">
        <f t="shared" ref="C35:I35" si="5">+C34/C37</f>
        <v>0.12903225806451613</v>
      </c>
      <c r="D35" s="78">
        <f t="shared" si="5"/>
        <v>0.38461538461538464</v>
      </c>
      <c r="E35" s="78">
        <f t="shared" si="5"/>
        <v>0.375</v>
      </c>
      <c r="F35" s="78">
        <f t="shared" si="5"/>
        <v>0.36363636363636365</v>
      </c>
      <c r="G35" s="78">
        <f t="shared" si="5"/>
        <v>0.54545454545454541</v>
      </c>
      <c r="H35" s="78">
        <f t="shared" si="5"/>
        <v>0.66666666666666663</v>
      </c>
      <c r="I35" s="78">
        <f t="shared" si="5"/>
        <v>0.6271186440677966</v>
      </c>
      <c r="J35" s="78">
        <f>+J34/J37</f>
        <v>0.37037037037037035</v>
      </c>
      <c r="K35" s="78">
        <f t="shared" ref="K35" si="6">+K34/K37</f>
        <v>0.68</v>
      </c>
      <c r="L35" s="78"/>
      <c r="M35" s="78"/>
      <c r="N35" s="78"/>
      <c r="O35" s="78"/>
      <c r="P35" s="78"/>
      <c r="Q35" s="27">
        <f>+Q34/Q37</f>
        <v>0.44262295081967212</v>
      </c>
    </row>
    <row r="36" spans="1:17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5"/>
      <c r="Q36" s="12"/>
    </row>
    <row r="37" spans="1:17" ht="15.75" thickBot="1" x14ac:dyDescent="0.3">
      <c r="A37" s="23" t="s">
        <v>22</v>
      </c>
      <c r="B37" s="23">
        <v>8</v>
      </c>
      <c r="C37" s="23">
        <v>31</v>
      </c>
      <c r="D37" s="99">
        <v>26</v>
      </c>
      <c r="E37" s="99">
        <v>40</v>
      </c>
      <c r="F37" s="23">
        <v>11</v>
      </c>
      <c r="G37" s="23">
        <v>11</v>
      </c>
      <c r="H37" s="23">
        <v>6</v>
      </c>
      <c r="I37" s="99">
        <v>59</v>
      </c>
      <c r="J37" s="23">
        <v>27</v>
      </c>
      <c r="K37" s="23">
        <v>25</v>
      </c>
      <c r="L37" s="23"/>
      <c r="M37" s="23"/>
      <c r="N37" s="23"/>
      <c r="O37" s="23"/>
      <c r="P37" s="23"/>
      <c r="Q37" s="99">
        <f>SUM(B37:P37)</f>
        <v>244</v>
      </c>
    </row>
    <row r="38" spans="1:17" ht="15.75" thickBot="1" x14ac:dyDescent="0.3">
      <c r="C38" s="72"/>
      <c r="E38" s="72"/>
      <c r="F38" s="72"/>
      <c r="G38" s="65"/>
    </row>
    <row r="39" spans="1:17" ht="15.75" thickBot="1" x14ac:dyDescent="0.3">
      <c r="A39" s="31" t="s">
        <v>64</v>
      </c>
      <c r="B39" s="24">
        <f>COUNT(B37:O37)</f>
        <v>10</v>
      </c>
      <c r="G39" s="2" t="s">
        <v>84</v>
      </c>
      <c r="H39" s="19"/>
      <c r="I39" s="19"/>
      <c r="J39" s="19"/>
      <c r="K39" s="19"/>
      <c r="L39" s="19"/>
      <c r="M39" s="19"/>
      <c r="N39" s="19"/>
      <c r="O39" s="103">
        <f>AVERAGE(B34:K34)</f>
        <v>10.8</v>
      </c>
      <c r="P39" s="71"/>
    </row>
    <row r="40" spans="1:17" ht="15.75" thickBot="1" x14ac:dyDescent="0.3">
      <c r="G40" s="7" t="s">
        <v>85</v>
      </c>
      <c r="H40" s="8"/>
      <c r="I40" s="8"/>
      <c r="J40" s="8"/>
      <c r="K40" s="8"/>
      <c r="L40" s="8"/>
      <c r="M40" s="8"/>
      <c r="N40" s="8"/>
      <c r="O40" s="104">
        <f>AVERAGE(B37:J37)</f>
        <v>24.333333333333332</v>
      </c>
      <c r="P40" s="71"/>
    </row>
    <row r="42" spans="1:17" x14ac:dyDescent="0.25">
      <c r="A42" s="32" t="s">
        <v>49</v>
      </c>
    </row>
    <row r="43" spans="1:17" x14ac:dyDescent="0.25">
      <c r="A43" t="s">
        <v>170</v>
      </c>
    </row>
    <row r="44" spans="1:17" x14ac:dyDescent="0.25">
      <c r="A44" t="s">
        <v>241</v>
      </c>
    </row>
    <row r="45" spans="1:17" x14ac:dyDescent="0.25">
      <c r="A45" t="s">
        <v>242</v>
      </c>
    </row>
    <row r="46" spans="1:17" x14ac:dyDescent="0.25">
      <c r="A46" t="s">
        <v>243</v>
      </c>
    </row>
    <row r="47" spans="1:17" x14ac:dyDescent="0.25">
      <c r="A47" t="s">
        <v>295</v>
      </c>
    </row>
    <row r="48" spans="1:17" x14ac:dyDescent="0.25">
      <c r="A48" s="100" t="s">
        <v>334</v>
      </c>
    </row>
    <row r="49" spans="1:1" x14ac:dyDescent="0.25">
      <c r="A49" s="100" t="s">
        <v>357</v>
      </c>
    </row>
    <row r="50" spans="1:1" x14ac:dyDescent="0.25">
      <c r="A50" s="82"/>
    </row>
    <row r="51" spans="1:1" x14ac:dyDescent="0.25">
      <c r="A51" s="100" t="s">
        <v>353</v>
      </c>
    </row>
    <row r="52" spans="1:1" x14ac:dyDescent="0.25">
      <c r="A52" s="77"/>
    </row>
    <row r="53" spans="1:1" x14ac:dyDescent="0.25">
      <c r="A53" s="100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6DCD-39EC-4719-9DD8-64255D59BA3B}">
  <sheetPr>
    <tabColor rgb="FFFF0000"/>
  </sheetPr>
  <dimension ref="A1:S56"/>
  <sheetViews>
    <sheetView topLeftCell="A10" workbookViewId="0">
      <selection activeCell="T39" sqref="T39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2021</v>
      </c>
    </row>
    <row r="2" spans="1:19" ht="15.75" thickBot="1" x14ac:dyDescent="0.3"/>
    <row r="3" spans="1:19" x14ac:dyDescent="0.25">
      <c r="A3" s="9" t="s">
        <v>43</v>
      </c>
      <c r="B3" s="10" t="s">
        <v>358</v>
      </c>
      <c r="C3" s="10" t="s">
        <v>363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2021</v>
      </c>
      <c r="C4" s="13">
        <f>+B4</f>
        <v>2021</v>
      </c>
      <c r="D4" s="13">
        <f t="shared" ref="D4:O4" si="0">+C4</f>
        <v>2021</v>
      </c>
      <c r="E4" s="13">
        <f t="shared" si="0"/>
        <v>2021</v>
      </c>
      <c r="F4" s="13">
        <f t="shared" si="0"/>
        <v>2021</v>
      </c>
      <c r="G4" s="13">
        <f t="shared" si="0"/>
        <v>2021</v>
      </c>
      <c r="H4" s="13">
        <f t="shared" si="0"/>
        <v>2021</v>
      </c>
      <c r="I4" s="13">
        <f t="shared" si="0"/>
        <v>2021</v>
      </c>
      <c r="J4" s="13">
        <f t="shared" si="0"/>
        <v>2021</v>
      </c>
      <c r="K4" s="13">
        <f t="shared" si="0"/>
        <v>2021</v>
      </c>
      <c r="L4" s="13">
        <f t="shared" si="0"/>
        <v>2021</v>
      </c>
      <c r="M4" s="13">
        <f t="shared" si="0"/>
        <v>2021</v>
      </c>
      <c r="N4" s="13">
        <f t="shared" si="0"/>
        <v>2021</v>
      </c>
      <c r="O4" s="13">
        <f t="shared" si="0"/>
        <v>2021</v>
      </c>
      <c r="P4" s="13">
        <f>+O4</f>
        <v>2021</v>
      </c>
      <c r="Q4" s="12" t="s">
        <v>45</v>
      </c>
      <c r="R4" s="13">
        <f>+O4</f>
        <v>2021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>
        <v>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30" si="1">SUM(B6:O6)</f>
        <v>1</v>
      </c>
      <c r="R6" s="70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9" x14ac:dyDescent="0.25">
      <c r="A8" s="16" t="s">
        <v>2</v>
      </c>
      <c r="B8" s="16"/>
      <c r="C8" s="16">
        <v>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1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0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/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1</v>
      </c>
    </row>
    <row r="12" spans="1:19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0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0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/>
      <c r="D16" s="16"/>
      <c r="E16" s="16"/>
      <c r="F16" s="98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18</v>
      </c>
      <c r="B17" s="16"/>
      <c r="C17" s="16"/>
      <c r="D17" s="16"/>
      <c r="E17" s="98"/>
      <c r="F17" s="16"/>
      <c r="G17" s="16"/>
      <c r="H17" s="16"/>
      <c r="I17" s="87"/>
      <c r="J17" s="87"/>
      <c r="K17" s="87"/>
      <c r="L17" s="87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87"/>
      <c r="J18" s="87"/>
      <c r="K18" s="87"/>
      <c r="L18" s="87"/>
      <c r="M18" s="16"/>
      <c r="N18" s="16"/>
      <c r="O18" s="16"/>
      <c r="P18" s="16"/>
      <c r="Q18" s="16">
        <f t="shared" si="1"/>
        <v>0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87"/>
      <c r="J19" s="87"/>
      <c r="K19" s="87"/>
      <c r="L19" s="87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256</v>
      </c>
      <c r="B21" s="16"/>
      <c r="C21" s="16"/>
      <c r="D21" s="16"/>
      <c r="E21" s="16"/>
      <c r="F21" s="98"/>
      <c r="G21" s="16"/>
      <c r="H21" s="16"/>
      <c r="I21" s="98"/>
      <c r="J21" s="16"/>
      <c r="K21" s="16"/>
      <c r="L21" s="16"/>
      <c r="M21" s="16"/>
      <c r="N21" s="16"/>
      <c r="O21" s="16"/>
      <c r="P21" s="16"/>
      <c r="Q21" s="16">
        <f t="shared" si="1"/>
        <v>0</v>
      </c>
    </row>
    <row r="22" spans="1:17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1</v>
      </c>
      <c r="C24" s="16">
        <v>2</v>
      </c>
      <c r="D24" s="98"/>
      <c r="E24" s="98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3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68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3" t="s"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16">
        <f t="shared" si="1"/>
        <v>0</v>
      </c>
    </row>
    <row r="29" spans="1:17" x14ac:dyDescent="0.25">
      <c r="A29" s="106" t="s">
        <v>41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16">
        <f t="shared" si="1"/>
        <v>0</v>
      </c>
    </row>
    <row r="30" spans="1:17" ht="15.75" thickBot="1" x14ac:dyDescent="0.3">
      <c r="A30" s="107" t="s">
        <v>351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89">
        <f t="shared" si="1"/>
        <v>0</v>
      </c>
    </row>
    <row r="31" spans="1:17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17" ht="15.75" thickBot="1" x14ac:dyDescent="0.3">
      <c r="A32" s="2" t="s">
        <v>48</v>
      </c>
      <c r="B32" s="23">
        <f>COUNT(B6:B30)</f>
        <v>1</v>
      </c>
      <c r="C32" s="69">
        <f t="shared" ref="C32" si="2">COUNT(C6:C30)</f>
        <v>4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>
        <v>4</v>
      </c>
    </row>
    <row r="33" spans="1:17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9"/>
    </row>
    <row r="34" spans="1:17" x14ac:dyDescent="0.25">
      <c r="A34" s="17" t="s">
        <v>46</v>
      </c>
      <c r="B34" s="17">
        <f>SUM(B6:B30)</f>
        <v>1</v>
      </c>
      <c r="C34" s="17">
        <f t="shared" ref="C34" si="3">SUM(C6:C30)</f>
        <v>5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02">
        <f>SUM(Q6:Q30)</f>
        <v>6</v>
      </c>
    </row>
    <row r="35" spans="1:17" ht="15.75" thickBot="1" x14ac:dyDescent="0.3">
      <c r="A35" s="26" t="s">
        <v>23</v>
      </c>
      <c r="B35" s="27">
        <f>+B34/B37</f>
        <v>7.6923076923076927E-2</v>
      </c>
      <c r="C35" s="78">
        <f t="shared" ref="C35" si="4">+C34/C37</f>
        <v>0.25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27">
        <f>+Q34/Q37</f>
        <v>0.18181818181818182</v>
      </c>
    </row>
    <row r="36" spans="1:17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5"/>
      <c r="Q36" s="12"/>
    </row>
    <row r="37" spans="1:17" ht="15.75" thickBot="1" x14ac:dyDescent="0.3">
      <c r="A37" s="23" t="s">
        <v>22</v>
      </c>
      <c r="B37" s="23">
        <v>13</v>
      </c>
      <c r="C37" s="23">
        <v>20</v>
      </c>
      <c r="D37" s="99"/>
      <c r="E37" s="99"/>
      <c r="F37" s="23"/>
      <c r="G37" s="23"/>
      <c r="H37" s="23"/>
      <c r="I37" s="99"/>
      <c r="J37" s="23"/>
      <c r="K37" s="23"/>
      <c r="L37" s="23"/>
      <c r="M37" s="23"/>
      <c r="N37" s="23"/>
      <c r="O37" s="23"/>
      <c r="P37" s="23"/>
      <c r="Q37" s="99">
        <f>SUM(B37:P37)</f>
        <v>33</v>
      </c>
    </row>
    <row r="38" spans="1:17" ht="15.75" thickBot="1" x14ac:dyDescent="0.3">
      <c r="C38" s="72"/>
      <c r="E38" s="72"/>
      <c r="F38" s="72"/>
      <c r="G38" s="65"/>
    </row>
    <row r="39" spans="1:17" ht="15.75" thickBot="1" x14ac:dyDescent="0.3">
      <c r="A39" s="31" t="s">
        <v>64</v>
      </c>
      <c r="B39" s="24">
        <f>COUNT(B37:O37)</f>
        <v>2</v>
      </c>
      <c r="G39" s="2" t="s">
        <v>84</v>
      </c>
      <c r="H39" s="19"/>
      <c r="I39" s="19"/>
      <c r="J39" s="19"/>
      <c r="K39" s="19"/>
      <c r="L39" s="19"/>
      <c r="M39" s="19"/>
      <c r="N39" s="19"/>
      <c r="O39" s="103">
        <f>AVERAGE(B34:C34)</f>
        <v>3</v>
      </c>
      <c r="P39" s="71"/>
    </row>
    <row r="40" spans="1:17" ht="15.75" thickBot="1" x14ac:dyDescent="0.3">
      <c r="G40" s="7" t="s">
        <v>85</v>
      </c>
      <c r="H40" s="8"/>
      <c r="I40" s="8"/>
      <c r="J40" s="8"/>
      <c r="K40" s="8"/>
      <c r="L40" s="8"/>
      <c r="M40" s="8"/>
      <c r="N40" s="8"/>
      <c r="O40" s="104">
        <f>AVERAGE(B37:C37)</f>
        <v>16.5</v>
      </c>
      <c r="P40" s="71"/>
    </row>
    <row r="42" spans="1:17" x14ac:dyDescent="0.25">
      <c r="A42" s="32" t="s">
        <v>49</v>
      </c>
    </row>
    <row r="43" spans="1:17" x14ac:dyDescent="0.25">
      <c r="A43" t="s">
        <v>170</v>
      </c>
    </row>
    <row r="44" spans="1:17" x14ac:dyDescent="0.25">
      <c r="A44" t="s">
        <v>241</v>
      </c>
    </row>
    <row r="45" spans="1:17" x14ac:dyDescent="0.25">
      <c r="A45" t="s">
        <v>242</v>
      </c>
    </row>
    <row r="46" spans="1:17" x14ac:dyDescent="0.25">
      <c r="A46" t="s">
        <v>243</v>
      </c>
    </row>
    <row r="47" spans="1:17" x14ac:dyDescent="0.25">
      <c r="A47" t="s">
        <v>295</v>
      </c>
    </row>
    <row r="48" spans="1:17" x14ac:dyDescent="0.25">
      <c r="A48" s="100" t="s">
        <v>334</v>
      </c>
    </row>
    <row r="49" spans="1:1" x14ac:dyDescent="0.25">
      <c r="A49" s="100" t="s">
        <v>364</v>
      </c>
    </row>
    <row r="50" spans="1:1" x14ac:dyDescent="0.25">
      <c r="A50" s="100" t="s">
        <v>365</v>
      </c>
    </row>
    <row r="51" spans="1:1" x14ac:dyDescent="0.25">
      <c r="A51" s="100"/>
    </row>
    <row r="52" spans="1:1" x14ac:dyDescent="0.25">
      <c r="A52" s="100" t="s">
        <v>360</v>
      </c>
    </row>
    <row r="53" spans="1:1" x14ac:dyDescent="0.25">
      <c r="A53" s="100" t="s">
        <v>359</v>
      </c>
    </row>
    <row r="54" spans="1:1" x14ac:dyDescent="0.25">
      <c r="A54" s="100" t="s">
        <v>361</v>
      </c>
    </row>
    <row r="55" spans="1:1" x14ac:dyDescent="0.25">
      <c r="A55" s="100" t="s">
        <v>362</v>
      </c>
    </row>
    <row r="56" spans="1:1" x14ac:dyDescent="0.25">
      <c r="A56" s="100" t="s">
        <v>366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Van Eyckpark 2 9250 Waasmunster&amp;Rsheet: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585EB-72E5-42BB-9EFD-EA73BC33B798}">
  <sheetPr>
    <tabColor rgb="FFFF0000"/>
  </sheetPr>
  <dimension ref="A1:S59"/>
  <sheetViews>
    <sheetView topLeftCell="A13" workbookViewId="0">
      <selection activeCell="U38" sqref="U38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2022</v>
      </c>
    </row>
    <row r="2" spans="1:19" ht="15.75" thickBot="1" x14ac:dyDescent="0.3"/>
    <row r="3" spans="1:19" x14ac:dyDescent="0.25">
      <c r="A3" s="9" t="s">
        <v>43</v>
      </c>
      <c r="B3" s="10" t="s">
        <v>369</v>
      </c>
      <c r="C3" s="10" t="s">
        <v>218</v>
      </c>
      <c r="D3" s="10" t="s">
        <v>372</v>
      </c>
      <c r="E3" s="11" t="s">
        <v>227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2022</v>
      </c>
      <c r="C4" s="13">
        <f>+B4</f>
        <v>2022</v>
      </c>
      <c r="D4" s="13">
        <f t="shared" ref="D4:O4" si="0">+C4</f>
        <v>2022</v>
      </c>
      <c r="E4" s="13">
        <f t="shared" si="0"/>
        <v>2022</v>
      </c>
      <c r="F4" s="13">
        <f t="shared" si="0"/>
        <v>2022</v>
      </c>
      <c r="G4" s="13">
        <f t="shared" si="0"/>
        <v>2022</v>
      </c>
      <c r="H4" s="13">
        <f t="shared" si="0"/>
        <v>2022</v>
      </c>
      <c r="I4" s="13">
        <f t="shared" si="0"/>
        <v>2022</v>
      </c>
      <c r="J4" s="13">
        <f t="shared" si="0"/>
        <v>2022</v>
      </c>
      <c r="K4" s="13">
        <f t="shared" si="0"/>
        <v>2022</v>
      </c>
      <c r="L4" s="13">
        <f t="shared" si="0"/>
        <v>2022</v>
      </c>
      <c r="M4" s="13">
        <f t="shared" si="0"/>
        <v>2022</v>
      </c>
      <c r="N4" s="13">
        <f t="shared" si="0"/>
        <v>2022</v>
      </c>
      <c r="O4" s="13">
        <f t="shared" si="0"/>
        <v>2022</v>
      </c>
      <c r="P4" s="13">
        <f>+O4</f>
        <v>2022</v>
      </c>
      <c r="Q4" s="12" t="s">
        <v>45</v>
      </c>
      <c r="R4" s="13">
        <f>+O4</f>
        <v>2022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>
        <v>5</v>
      </c>
      <c r="C6" s="17">
        <v>4</v>
      </c>
      <c r="D6" s="17"/>
      <c r="E6" s="17">
        <v>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30" si="1">SUM(B6:O6)</f>
        <v>10</v>
      </c>
      <c r="R6" s="70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9" x14ac:dyDescent="0.25">
      <c r="A8" s="16" t="s">
        <v>2</v>
      </c>
      <c r="B8" s="16"/>
      <c r="C8" s="16"/>
      <c r="D8" s="16">
        <v>1</v>
      </c>
      <c r="E8" s="16">
        <v>2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3</v>
      </c>
    </row>
    <row r="9" spans="1:19" x14ac:dyDescent="0.25">
      <c r="A9" s="16" t="s">
        <v>3</v>
      </c>
      <c r="B9" s="16"/>
      <c r="C9" s="16"/>
      <c r="D9" s="16">
        <v>1</v>
      </c>
      <c r="E9" s="16">
        <v>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2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>
        <v>2</v>
      </c>
      <c r="C11" s="16">
        <v>3</v>
      </c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6</v>
      </c>
    </row>
    <row r="12" spans="1:19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0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0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/>
      <c r="D16" s="16"/>
      <c r="E16" s="16"/>
      <c r="F16" s="98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18</v>
      </c>
      <c r="B17" s="16"/>
      <c r="C17" s="16"/>
      <c r="D17" s="16"/>
      <c r="E17" s="98">
        <v>1</v>
      </c>
      <c r="F17" s="16"/>
      <c r="G17" s="16"/>
      <c r="H17" s="16"/>
      <c r="I17" s="87"/>
      <c r="J17" s="87"/>
      <c r="K17" s="87"/>
      <c r="L17" s="87"/>
      <c r="M17" s="16"/>
      <c r="N17" s="16"/>
      <c r="O17" s="16"/>
      <c r="P17" s="16"/>
      <c r="Q17" s="16">
        <f t="shared" si="1"/>
        <v>1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87"/>
      <c r="J18" s="87"/>
      <c r="K18" s="87"/>
      <c r="L18" s="87"/>
      <c r="M18" s="16"/>
      <c r="N18" s="16"/>
      <c r="O18" s="16"/>
      <c r="P18" s="16"/>
      <c r="Q18" s="16">
        <f t="shared" si="1"/>
        <v>0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87"/>
      <c r="J19" s="87"/>
      <c r="K19" s="87"/>
      <c r="L19" s="87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256</v>
      </c>
      <c r="B21" s="16"/>
      <c r="C21" s="16"/>
      <c r="D21" s="16"/>
      <c r="E21" s="16">
        <v>1</v>
      </c>
      <c r="F21" s="98"/>
      <c r="G21" s="16"/>
      <c r="H21" s="16"/>
      <c r="I21" s="98"/>
      <c r="J21" s="16"/>
      <c r="K21" s="16"/>
      <c r="L21" s="16"/>
      <c r="M21" s="16"/>
      <c r="N21" s="16"/>
      <c r="O21" s="16"/>
      <c r="P21" s="16"/>
      <c r="Q21" s="16">
        <f t="shared" si="1"/>
        <v>1</v>
      </c>
    </row>
    <row r="22" spans="1:17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3</v>
      </c>
      <c r="C24" s="16">
        <v>3</v>
      </c>
      <c r="D24" s="98">
        <v>1</v>
      </c>
      <c r="E24" s="98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7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68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3" t="s"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16">
        <f t="shared" si="1"/>
        <v>0</v>
      </c>
    </row>
    <row r="29" spans="1:17" x14ac:dyDescent="0.25">
      <c r="A29" s="106" t="s">
        <v>41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16">
        <f t="shared" si="1"/>
        <v>0</v>
      </c>
    </row>
    <row r="30" spans="1:17" ht="15.75" thickBot="1" x14ac:dyDescent="0.3">
      <c r="A30" s="107" t="s">
        <v>351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89">
        <f t="shared" si="1"/>
        <v>0</v>
      </c>
    </row>
    <row r="31" spans="1:17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17" ht="15.75" thickBot="1" x14ac:dyDescent="0.3">
      <c r="A32" s="2" t="s">
        <v>48</v>
      </c>
      <c r="B32" s="23">
        <f>COUNT(B6:B30)</f>
        <v>3</v>
      </c>
      <c r="C32" s="69">
        <f t="shared" ref="C32:E32" si="2">COUNT(C6:C30)</f>
        <v>3</v>
      </c>
      <c r="D32" s="69">
        <f t="shared" si="2"/>
        <v>4</v>
      </c>
      <c r="E32" s="69">
        <f t="shared" si="2"/>
        <v>5</v>
      </c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23">
        <v>7</v>
      </c>
    </row>
    <row r="33" spans="1:17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9"/>
    </row>
    <row r="34" spans="1:17" x14ac:dyDescent="0.25">
      <c r="A34" s="17" t="s">
        <v>46</v>
      </c>
      <c r="B34" s="17">
        <f>SUM(B6:B30)</f>
        <v>10</v>
      </c>
      <c r="C34" s="17">
        <f t="shared" ref="C34:E34" si="3">SUM(C6:C30)</f>
        <v>10</v>
      </c>
      <c r="D34" s="17">
        <f t="shared" si="3"/>
        <v>4</v>
      </c>
      <c r="E34" s="17">
        <f t="shared" si="3"/>
        <v>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02">
        <f>SUM(Q6:Q30)</f>
        <v>30</v>
      </c>
    </row>
    <row r="35" spans="1:17" ht="15.75" thickBot="1" x14ac:dyDescent="0.3">
      <c r="A35" s="26" t="s">
        <v>23</v>
      </c>
      <c r="B35" s="27">
        <f>+B34/B37</f>
        <v>0.2857142857142857</v>
      </c>
      <c r="C35" s="78">
        <f t="shared" ref="C35:E35" si="4">+C34/C37</f>
        <v>0.16666666666666666</v>
      </c>
      <c r="D35" s="78">
        <f t="shared" si="4"/>
        <v>0.17391304347826086</v>
      </c>
      <c r="E35" s="78">
        <f t="shared" si="4"/>
        <v>0.31578947368421051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27">
        <f>+Q34/Q37</f>
        <v>0.21897810218978103</v>
      </c>
    </row>
    <row r="36" spans="1:17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5"/>
      <c r="Q36" s="12"/>
    </row>
    <row r="37" spans="1:17" ht="15.75" thickBot="1" x14ac:dyDescent="0.3">
      <c r="A37" s="23" t="s">
        <v>22</v>
      </c>
      <c r="B37" s="23">
        <v>35</v>
      </c>
      <c r="C37" s="23">
        <v>60</v>
      </c>
      <c r="D37" s="99">
        <v>23</v>
      </c>
      <c r="E37" s="99">
        <v>19</v>
      </c>
      <c r="F37" s="23"/>
      <c r="G37" s="23"/>
      <c r="H37" s="23"/>
      <c r="I37" s="99"/>
      <c r="J37" s="23"/>
      <c r="K37" s="23"/>
      <c r="L37" s="23"/>
      <c r="M37" s="23"/>
      <c r="N37" s="23"/>
      <c r="O37" s="23"/>
      <c r="P37" s="23"/>
      <c r="Q37" s="99">
        <f>SUM(B37:P37)</f>
        <v>137</v>
      </c>
    </row>
    <row r="38" spans="1:17" ht="15.75" thickBot="1" x14ac:dyDescent="0.3">
      <c r="C38" s="72"/>
      <c r="E38" s="72"/>
      <c r="F38" s="72"/>
      <c r="G38" s="65"/>
    </row>
    <row r="39" spans="1:17" ht="15.75" thickBot="1" x14ac:dyDescent="0.3">
      <c r="A39" s="31" t="s">
        <v>64</v>
      </c>
      <c r="B39" s="24">
        <f>COUNT(B37:O37)</f>
        <v>4</v>
      </c>
      <c r="G39" s="2" t="s">
        <v>84</v>
      </c>
      <c r="H39" s="19"/>
      <c r="I39" s="19"/>
      <c r="J39" s="19"/>
      <c r="K39" s="19"/>
      <c r="L39" s="19"/>
      <c r="M39" s="19"/>
      <c r="N39" s="19"/>
      <c r="O39" s="103">
        <f>AVERAGE(B34:E34)</f>
        <v>7.5</v>
      </c>
      <c r="P39" s="71"/>
    </row>
    <row r="40" spans="1:17" ht="15.75" thickBot="1" x14ac:dyDescent="0.3">
      <c r="G40" s="7" t="s">
        <v>85</v>
      </c>
      <c r="H40" s="8"/>
      <c r="I40" s="8"/>
      <c r="J40" s="8"/>
      <c r="K40" s="8"/>
      <c r="L40" s="8"/>
      <c r="M40" s="8"/>
      <c r="N40" s="8"/>
      <c r="O40" s="104">
        <f>AVERAGE(B37:E37)</f>
        <v>34.25</v>
      </c>
      <c r="P40" s="71"/>
    </row>
    <row r="42" spans="1:17" x14ac:dyDescent="0.25">
      <c r="A42" s="32" t="s">
        <v>49</v>
      </c>
    </row>
    <row r="43" spans="1:17" x14ac:dyDescent="0.25">
      <c r="A43" t="s">
        <v>170</v>
      </c>
    </row>
    <row r="44" spans="1:17" x14ac:dyDescent="0.25">
      <c r="A44" t="s">
        <v>241</v>
      </c>
    </row>
    <row r="45" spans="1:17" x14ac:dyDescent="0.25">
      <c r="A45" t="s">
        <v>242</v>
      </c>
    </row>
    <row r="46" spans="1:17" x14ac:dyDescent="0.25">
      <c r="A46" t="s">
        <v>243</v>
      </c>
    </row>
    <row r="47" spans="1:17" x14ac:dyDescent="0.25">
      <c r="A47" t="s">
        <v>295</v>
      </c>
    </row>
    <row r="48" spans="1:17" x14ac:dyDescent="0.25">
      <c r="A48" s="100" t="s">
        <v>334</v>
      </c>
    </row>
    <row r="49" spans="1:1" x14ac:dyDescent="0.25">
      <c r="A49" s="100" t="s">
        <v>364</v>
      </c>
    </row>
    <row r="50" spans="1:1" x14ac:dyDescent="0.25">
      <c r="A50" s="100" t="s">
        <v>365</v>
      </c>
    </row>
    <row r="51" spans="1:1" x14ac:dyDescent="0.25">
      <c r="A51" s="100"/>
    </row>
    <row r="52" spans="1:1" x14ac:dyDescent="0.25">
      <c r="A52" s="100" t="s">
        <v>360</v>
      </c>
    </row>
    <row r="53" spans="1:1" x14ac:dyDescent="0.25">
      <c r="A53" s="100" t="s">
        <v>359</v>
      </c>
    </row>
    <row r="54" spans="1:1" x14ac:dyDescent="0.25">
      <c r="A54" s="100" t="s">
        <v>361</v>
      </c>
    </row>
    <row r="55" spans="1:1" x14ac:dyDescent="0.25">
      <c r="A55" s="100" t="s">
        <v>362</v>
      </c>
    </row>
    <row r="56" spans="1:1" x14ac:dyDescent="0.25">
      <c r="A56" s="100" t="s">
        <v>366</v>
      </c>
    </row>
    <row r="58" spans="1:1" x14ac:dyDescent="0.25">
      <c r="A58" s="100" t="s">
        <v>370</v>
      </c>
    </row>
    <row r="59" spans="1:1" x14ac:dyDescent="0.25">
      <c r="A59" s="100" t="s">
        <v>371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Van Eyckpark 2 9250 Waasmunster&amp;Rsheet: 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  <pageSetUpPr fitToPage="1"/>
  </sheetPr>
  <dimension ref="A1:U34"/>
  <sheetViews>
    <sheetView topLeftCell="A10" workbookViewId="0">
      <selection activeCell="S34" sqref="S34"/>
    </sheetView>
  </sheetViews>
  <sheetFormatPr defaultRowHeight="15" x14ac:dyDescent="0.25"/>
  <cols>
    <col min="1" max="1" width="28.85546875" customWidth="1"/>
    <col min="2" max="2" width="5.28515625" customWidth="1"/>
    <col min="3" max="3" width="2.85546875" customWidth="1"/>
    <col min="4" max="7" width="5.28515625" customWidth="1"/>
    <col min="8" max="8" width="2.85546875" customWidth="1"/>
    <col min="9" max="21" width="5.28515625" customWidth="1"/>
    <col min="259" max="259" width="18.85546875" customWidth="1"/>
    <col min="260" max="277" width="4.7109375" customWidth="1"/>
    <col min="515" max="515" width="18.85546875" customWidth="1"/>
    <col min="516" max="533" width="4.7109375" customWidth="1"/>
    <col min="771" max="771" width="18.85546875" customWidth="1"/>
    <col min="772" max="789" width="4.7109375" customWidth="1"/>
    <col min="1027" max="1027" width="18.85546875" customWidth="1"/>
    <col min="1028" max="1045" width="4.7109375" customWidth="1"/>
    <col min="1283" max="1283" width="18.85546875" customWidth="1"/>
    <col min="1284" max="1301" width="4.7109375" customWidth="1"/>
    <col min="1539" max="1539" width="18.85546875" customWidth="1"/>
    <col min="1540" max="1557" width="4.7109375" customWidth="1"/>
    <col min="1795" max="1795" width="18.85546875" customWidth="1"/>
    <col min="1796" max="1813" width="4.7109375" customWidth="1"/>
    <col min="2051" max="2051" width="18.85546875" customWidth="1"/>
    <col min="2052" max="2069" width="4.7109375" customWidth="1"/>
    <col min="2307" max="2307" width="18.85546875" customWidth="1"/>
    <col min="2308" max="2325" width="4.7109375" customWidth="1"/>
    <col min="2563" max="2563" width="18.85546875" customWidth="1"/>
    <col min="2564" max="2581" width="4.7109375" customWidth="1"/>
    <col min="2819" max="2819" width="18.85546875" customWidth="1"/>
    <col min="2820" max="2837" width="4.7109375" customWidth="1"/>
    <col min="3075" max="3075" width="18.85546875" customWidth="1"/>
    <col min="3076" max="3093" width="4.7109375" customWidth="1"/>
    <col min="3331" max="3331" width="18.85546875" customWidth="1"/>
    <col min="3332" max="3349" width="4.7109375" customWidth="1"/>
    <col min="3587" max="3587" width="18.85546875" customWidth="1"/>
    <col min="3588" max="3605" width="4.7109375" customWidth="1"/>
    <col min="3843" max="3843" width="18.85546875" customWidth="1"/>
    <col min="3844" max="3861" width="4.7109375" customWidth="1"/>
    <col min="4099" max="4099" width="18.85546875" customWidth="1"/>
    <col min="4100" max="4117" width="4.7109375" customWidth="1"/>
    <col min="4355" max="4355" width="18.85546875" customWidth="1"/>
    <col min="4356" max="4373" width="4.7109375" customWidth="1"/>
    <col min="4611" max="4611" width="18.85546875" customWidth="1"/>
    <col min="4612" max="4629" width="4.7109375" customWidth="1"/>
    <col min="4867" max="4867" width="18.85546875" customWidth="1"/>
    <col min="4868" max="4885" width="4.7109375" customWidth="1"/>
    <col min="5123" max="5123" width="18.85546875" customWidth="1"/>
    <col min="5124" max="5141" width="4.7109375" customWidth="1"/>
    <col min="5379" max="5379" width="18.85546875" customWidth="1"/>
    <col min="5380" max="5397" width="4.7109375" customWidth="1"/>
    <col min="5635" max="5635" width="18.85546875" customWidth="1"/>
    <col min="5636" max="5653" width="4.7109375" customWidth="1"/>
    <col min="5891" max="5891" width="18.85546875" customWidth="1"/>
    <col min="5892" max="5909" width="4.7109375" customWidth="1"/>
    <col min="6147" max="6147" width="18.85546875" customWidth="1"/>
    <col min="6148" max="6165" width="4.7109375" customWidth="1"/>
    <col min="6403" max="6403" width="18.85546875" customWidth="1"/>
    <col min="6404" max="6421" width="4.7109375" customWidth="1"/>
    <col min="6659" max="6659" width="18.85546875" customWidth="1"/>
    <col min="6660" max="6677" width="4.7109375" customWidth="1"/>
    <col min="6915" max="6915" width="18.85546875" customWidth="1"/>
    <col min="6916" max="6933" width="4.7109375" customWidth="1"/>
    <col min="7171" max="7171" width="18.85546875" customWidth="1"/>
    <col min="7172" max="7189" width="4.7109375" customWidth="1"/>
    <col min="7427" max="7427" width="18.85546875" customWidth="1"/>
    <col min="7428" max="7445" width="4.7109375" customWidth="1"/>
    <col min="7683" max="7683" width="18.85546875" customWidth="1"/>
    <col min="7684" max="7701" width="4.7109375" customWidth="1"/>
    <col min="7939" max="7939" width="18.85546875" customWidth="1"/>
    <col min="7940" max="7957" width="4.7109375" customWidth="1"/>
    <col min="8195" max="8195" width="18.85546875" customWidth="1"/>
    <col min="8196" max="8213" width="4.7109375" customWidth="1"/>
    <col min="8451" max="8451" width="18.85546875" customWidth="1"/>
    <col min="8452" max="8469" width="4.7109375" customWidth="1"/>
    <col min="8707" max="8707" width="18.85546875" customWidth="1"/>
    <col min="8708" max="8725" width="4.7109375" customWidth="1"/>
    <col min="8963" max="8963" width="18.85546875" customWidth="1"/>
    <col min="8964" max="8981" width="4.7109375" customWidth="1"/>
    <col min="9219" max="9219" width="18.85546875" customWidth="1"/>
    <col min="9220" max="9237" width="4.7109375" customWidth="1"/>
    <col min="9475" max="9475" width="18.85546875" customWidth="1"/>
    <col min="9476" max="9493" width="4.7109375" customWidth="1"/>
    <col min="9731" max="9731" width="18.85546875" customWidth="1"/>
    <col min="9732" max="9749" width="4.7109375" customWidth="1"/>
    <col min="9987" max="9987" width="18.85546875" customWidth="1"/>
    <col min="9988" max="10005" width="4.7109375" customWidth="1"/>
    <col min="10243" max="10243" width="18.85546875" customWidth="1"/>
    <col min="10244" max="10261" width="4.7109375" customWidth="1"/>
    <col min="10499" max="10499" width="18.85546875" customWidth="1"/>
    <col min="10500" max="10517" width="4.7109375" customWidth="1"/>
    <col min="10755" max="10755" width="18.85546875" customWidth="1"/>
    <col min="10756" max="10773" width="4.7109375" customWidth="1"/>
    <col min="11011" max="11011" width="18.85546875" customWidth="1"/>
    <col min="11012" max="11029" width="4.7109375" customWidth="1"/>
    <col min="11267" max="11267" width="18.85546875" customWidth="1"/>
    <col min="11268" max="11285" width="4.7109375" customWidth="1"/>
    <col min="11523" max="11523" width="18.85546875" customWidth="1"/>
    <col min="11524" max="11541" width="4.7109375" customWidth="1"/>
    <col min="11779" max="11779" width="18.85546875" customWidth="1"/>
    <col min="11780" max="11797" width="4.7109375" customWidth="1"/>
    <col min="12035" max="12035" width="18.85546875" customWidth="1"/>
    <col min="12036" max="12053" width="4.7109375" customWidth="1"/>
    <col min="12291" max="12291" width="18.85546875" customWidth="1"/>
    <col min="12292" max="12309" width="4.7109375" customWidth="1"/>
    <col min="12547" max="12547" width="18.85546875" customWidth="1"/>
    <col min="12548" max="12565" width="4.7109375" customWidth="1"/>
    <col min="12803" max="12803" width="18.85546875" customWidth="1"/>
    <col min="12804" max="12821" width="4.7109375" customWidth="1"/>
    <col min="13059" max="13059" width="18.85546875" customWidth="1"/>
    <col min="13060" max="13077" width="4.7109375" customWidth="1"/>
    <col min="13315" max="13315" width="18.85546875" customWidth="1"/>
    <col min="13316" max="13333" width="4.7109375" customWidth="1"/>
    <col min="13571" max="13571" width="18.85546875" customWidth="1"/>
    <col min="13572" max="13589" width="4.7109375" customWidth="1"/>
    <col min="13827" max="13827" width="18.85546875" customWidth="1"/>
    <col min="13828" max="13845" width="4.7109375" customWidth="1"/>
    <col min="14083" max="14083" width="18.85546875" customWidth="1"/>
    <col min="14084" max="14101" width="4.7109375" customWidth="1"/>
    <col min="14339" max="14339" width="18.85546875" customWidth="1"/>
    <col min="14340" max="14357" width="4.7109375" customWidth="1"/>
    <col min="14595" max="14595" width="18.85546875" customWidth="1"/>
    <col min="14596" max="14613" width="4.7109375" customWidth="1"/>
    <col min="14851" max="14851" width="18.85546875" customWidth="1"/>
    <col min="14852" max="14869" width="4.7109375" customWidth="1"/>
    <col min="15107" max="15107" width="18.85546875" customWidth="1"/>
    <col min="15108" max="15125" width="4.7109375" customWidth="1"/>
    <col min="15363" max="15363" width="18.85546875" customWidth="1"/>
    <col min="15364" max="15381" width="4.7109375" customWidth="1"/>
    <col min="15619" max="15619" width="18.85546875" customWidth="1"/>
    <col min="15620" max="15637" width="4.7109375" customWidth="1"/>
    <col min="15875" max="15875" width="18.85546875" customWidth="1"/>
    <col min="15876" max="15893" width="4.7109375" customWidth="1"/>
    <col min="16131" max="16131" width="18.85546875" customWidth="1"/>
    <col min="16132" max="16149" width="4.7109375" customWidth="1"/>
  </cols>
  <sheetData>
    <row r="1" spans="1:21" ht="19.5" thickTop="1" thickBot="1" x14ac:dyDescent="0.3">
      <c r="A1" s="34" t="s">
        <v>91</v>
      </c>
      <c r="B1" s="54"/>
      <c r="C1" s="54"/>
      <c r="D1" s="35"/>
      <c r="E1" s="35"/>
      <c r="F1" s="35"/>
      <c r="G1" s="35"/>
      <c r="H1" s="54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ht="16.5" thickTop="1" thickBot="1" x14ac:dyDescent="0.3"/>
    <row r="3" spans="1:21" ht="15.75" thickBot="1" x14ac:dyDescent="0.3">
      <c r="A3" s="37" t="s">
        <v>87</v>
      </c>
      <c r="B3" s="37">
        <v>1992</v>
      </c>
      <c r="C3" s="37"/>
      <c r="D3" s="37">
        <v>2007</v>
      </c>
      <c r="E3" s="37">
        <v>2008</v>
      </c>
      <c r="F3" s="37">
        <v>2009</v>
      </c>
      <c r="G3" s="37">
        <v>2010</v>
      </c>
      <c r="H3" s="37"/>
      <c r="I3" s="37">
        <v>2011</v>
      </c>
      <c r="J3" s="37">
        <v>2012</v>
      </c>
      <c r="K3" s="37">
        <v>2013</v>
      </c>
      <c r="L3" s="37">
        <v>2014</v>
      </c>
      <c r="M3" s="37">
        <v>2015</v>
      </c>
      <c r="N3" s="37">
        <v>2016</v>
      </c>
      <c r="O3" s="37">
        <v>2017</v>
      </c>
      <c r="P3" s="37">
        <v>2018</v>
      </c>
      <c r="Q3" s="37">
        <v>2019</v>
      </c>
      <c r="R3" s="37">
        <v>2020</v>
      </c>
      <c r="S3" s="37">
        <v>2021</v>
      </c>
      <c r="T3" s="37">
        <v>2022</v>
      </c>
      <c r="U3" s="37">
        <v>2023</v>
      </c>
    </row>
    <row r="4" spans="1:21" ht="15.75" thickBot="1" x14ac:dyDescent="0.3">
      <c r="A4" s="53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/>
    </row>
    <row r="5" spans="1:21" x14ac:dyDescent="0.25">
      <c r="A5" s="15" t="s">
        <v>0</v>
      </c>
      <c r="B5" s="43" t="s">
        <v>88</v>
      </c>
      <c r="C5" s="55"/>
      <c r="D5" s="50" t="s">
        <v>88</v>
      </c>
      <c r="E5" s="51" t="s">
        <v>88</v>
      </c>
      <c r="F5" s="52"/>
      <c r="G5" s="51" t="s">
        <v>88</v>
      </c>
      <c r="H5" s="17"/>
      <c r="I5" s="51" t="s">
        <v>88</v>
      </c>
      <c r="J5" s="51" t="s">
        <v>88</v>
      </c>
      <c r="K5" s="51" t="s">
        <v>88</v>
      </c>
      <c r="L5" s="51" t="s">
        <v>88</v>
      </c>
      <c r="M5" s="51" t="s">
        <v>88</v>
      </c>
      <c r="N5" s="51" t="s">
        <v>88</v>
      </c>
      <c r="O5" s="51" t="s">
        <v>88</v>
      </c>
      <c r="P5" s="52"/>
      <c r="Q5" s="52"/>
      <c r="R5" s="51" t="s">
        <v>88</v>
      </c>
      <c r="S5" s="51" t="s">
        <v>88</v>
      </c>
      <c r="T5" s="51" t="s">
        <v>88</v>
      </c>
      <c r="U5" s="59"/>
    </row>
    <row r="6" spans="1:21" x14ac:dyDescent="0.25">
      <c r="A6" s="16" t="s">
        <v>1</v>
      </c>
      <c r="B6" s="44"/>
      <c r="C6" s="56"/>
      <c r="D6" s="44"/>
      <c r="E6" s="48"/>
      <c r="F6" s="48"/>
      <c r="G6" s="48"/>
      <c r="H6" s="16"/>
      <c r="I6" s="49" t="s">
        <v>88</v>
      </c>
      <c r="J6" s="49" t="s">
        <v>88</v>
      </c>
      <c r="K6" s="49" t="s">
        <v>88</v>
      </c>
      <c r="L6" s="48"/>
      <c r="M6" s="48"/>
      <c r="N6" s="48"/>
      <c r="O6" s="49" t="s">
        <v>88</v>
      </c>
      <c r="P6" s="48"/>
      <c r="Q6" s="49" t="s">
        <v>88</v>
      </c>
      <c r="R6" s="49" t="s">
        <v>88</v>
      </c>
      <c r="S6" s="48"/>
      <c r="T6" s="48"/>
      <c r="U6" s="60"/>
    </row>
    <row r="7" spans="1:21" x14ac:dyDescent="0.25">
      <c r="A7" s="16" t="s">
        <v>2</v>
      </c>
      <c r="B7" s="45" t="s">
        <v>88</v>
      </c>
      <c r="C7" s="56"/>
      <c r="D7" s="45" t="s">
        <v>88</v>
      </c>
      <c r="E7" s="49" t="s">
        <v>88</v>
      </c>
      <c r="F7" s="49" t="s">
        <v>88</v>
      </c>
      <c r="G7" s="49" t="s">
        <v>88</v>
      </c>
      <c r="H7" s="16"/>
      <c r="I7" s="49" t="s">
        <v>88</v>
      </c>
      <c r="J7" s="49" t="s">
        <v>88</v>
      </c>
      <c r="K7" s="49" t="s">
        <v>88</v>
      </c>
      <c r="L7" s="49" t="s">
        <v>88</v>
      </c>
      <c r="M7" s="49" t="s">
        <v>88</v>
      </c>
      <c r="N7" s="49" t="s">
        <v>88</v>
      </c>
      <c r="O7" s="49" t="s">
        <v>88</v>
      </c>
      <c r="P7" s="49" t="s">
        <v>88</v>
      </c>
      <c r="Q7" s="49" t="s">
        <v>88</v>
      </c>
      <c r="R7" s="49" t="s">
        <v>88</v>
      </c>
      <c r="S7" s="49" t="s">
        <v>88</v>
      </c>
      <c r="T7" s="49" t="s">
        <v>88</v>
      </c>
      <c r="U7" s="60"/>
    </row>
    <row r="8" spans="1:21" x14ac:dyDescent="0.25">
      <c r="A8" s="16" t="s">
        <v>3</v>
      </c>
      <c r="B8" s="44"/>
      <c r="C8" s="56"/>
      <c r="D8" s="45" t="s">
        <v>88</v>
      </c>
      <c r="E8" s="49" t="s">
        <v>88</v>
      </c>
      <c r="F8" s="49" t="s">
        <v>88</v>
      </c>
      <c r="G8" s="49" t="s">
        <v>88</v>
      </c>
      <c r="H8" s="16"/>
      <c r="I8" s="49" t="s">
        <v>88</v>
      </c>
      <c r="J8" s="48"/>
      <c r="K8" s="49" t="s">
        <v>88</v>
      </c>
      <c r="L8" s="49" t="s">
        <v>88</v>
      </c>
      <c r="M8" s="48"/>
      <c r="N8" s="49" t="s">
        <v>88</v>
      </c>
      <c r="O8" s="49" t="s">
        <v>88</v>
      </c>
      <c r="P8" s="49" t="s">
        <v>88</v>
      </c>
      <c r="Q8" s="49" t="s">
        <v>88</v>
      </c>
      <c r="R8" s="49" t="s">
        <v>88</v>
      </c>
      <c r="S8" s="48"/>
      <c r="T8" s="49" t="s">
        <v>88</v>
      </c>
      <c r="U8" s="60"/>
    </row>
    <row r="9" spans="1:21" x14ac:dyDescent="0.25">
      <c r="A9" s="16" t="s">
        <v>4</v>
      </c>
      <c r="B9" s="44"/>
      <c r="C9" s="56"/>
      <c r="D9" s="45" t="s">
        <v>88</v>
      </c>
      <c r="E9" s="49" t="s">
        <v>88</v>
      </c>
      <c r="F9" s="48"/>
      <c r="G9" s="48"/>
      <c r="H9" s="16"/>
      <c r="I9" s="49" t="s">
        <v>88</v>
      </c>
      <c r="J9" s="48"/>
      <c r="K9" s="49" t="s">
        <v>88</v>
      </c>
      <c r="L9" s="49" t="s">
        <v>88</v>
      </c>
      <c r="M9" s="48"/>
      <c r="N9" s="48"/>
      <c r="O9" s="49" t="s">
        <v>88</v>
      </c>
      <c r="P9" s="48"/>
      <c r="Q9" s="48"/>
      <c r="R9" s="49" t="s">
        <v>88</v>
      </c>
      <c r="S9" s="48"/>
      <c r="T9" s="48"/>
      <c r="U9" s="60"/>
    </row>
    <row r="10" spans="1:21" x14ac:dyDescent="0.25">
      <c r="A10" s="16" t="s">
        <v>5</v>
      </c>
      <c r="B10" s="44"/>
      <c r="C10" s="56"/>
      <c r="D10" s="45" t="s">
        <v>88</v>
      </c>
      <c r="E10" s="49" t="s">
        <v>88</v>
      </c>
      <c r="F10" s="49" t="s">
        <v>88</v>
      </c>
      <c r="G10" s="48"/>
      <c r="H10" s="16"/>
      <c r="I10" s="49" t="s">
        <v>88</v>
      </c>
      <c r="J10" s="49" t="s">
        <v>88</v>
      </c>
      <c r="K10" s="48"/>
      <c r="L10" s="49" t="s">
        <v>88</v>
      </c>
      <c r="M10" s="48"/>
      <c r="N10" s="48"/>
      <c r="O10" s="48"/>
      <c r="P10" s="48"/>
      <c r="Q10" s="49" t="s">
        <v>88</v>
      </c>
      <c r="R10" s="49" t="s">
        <v>88</v>
      </c>
      <c r="S10" s="49" t="s">
        <v>88</v>
      </c>
      <c r="T10" s="49" t="s">
        <v>88</v>
      </c>
      <c r="U10" s="60"/>
    </row>
    <row r="11" spans="1:21" x14ac:dyDescent="0.25">
      <c r="A11" s="16" t="s">
        <v>6</v>
      </c>
      <c r="B11" s="45" t="s">
        <v>88</v>
      </c>
      <c r="C11" s="56"/>
      <c r="D11" s="45" t="s">
        <v>88</v>
      </c>
      <c r="E11" s="48"/>
      <c r="F11" s="49" t="s">
        <v>88</v>
      </c>
      <c r="G11" s="49" t="s">
        <v>88</v>
      </c>
      <c r="H11" s="16"/>
      <c r="I11" s="49" t="s">
        <v>88</v>
      </c>
      <c r="J11" s="49" t="s">
        <v>88</v>
      </c>
      <c r="K11" s="49" t="s">
        <v>88</v>
      </c>
      <c r="L11" s="49" t="s">
        <v>88</v>
      </c>
      <c r="M11" s="49" t="s">
        <v>88</v>
      </c>
      <c r="N11" s="49" t="s">
        <v>88</v>
      </c>
      <c r="O11" s="49" t="s">
        <v>88</v>
      </c>
      <c r="P11" s="49" t="s">
        <v>88</v>
      </c>
      <c r="Q11" s="49" t="s">
        <v>88</v>
      </c>
      <c r="R11" s="49" t="s">
        <v>88</v>
      </c>
      <c r="S11" s="48"/>
      <c r="T11" s="48"/>
      <c r="U11" s="60"/>
    </row>
    <row r="12" spans="1:21" x14ac:dyDescent="0.25">
      <c r="A12" s="16" t="s">
        <v>7</v>
      </c>
      <c r="B12" s="44"/>
      <c r="C12" s="56"/>
      <c r="D12" s="44"/>
      <c r="E12" s="48"/>
      <c r="F12" s="49" t="s">
        <v>88</v>
      </c>
      <c r="G12" s="48"/>
      <c r="H12" s="16"/>
      <c r="I12" s="49" t="s">
        <v>88</v>
      </c>
      <c r="J12" s="48"/>
      <c r="K12" s="49" t="s">
        <v>88</v>
      </c>
      <c r="L12" s="48"/>
      <c r="M12" s="48"/>
      <c r="N12" s="48"/>
      <c r="O12" s="49" t="s">
        <v>88</v>
      </c>
      <c r="P12" s="48"/>
      <c r="Q12" s="49" t="s">
        <v>88</v>
      </c>
      <c r="R12" s="48"/>
      <c r="S12" s="48"/>
      <c r="T12" s="48"/>
      <c r="U12" s="60"/>
    </row>
    <row r="13" spans="1:21" x14ac:dyDescent="0.25">
      <c r="A13" s="16" t="s">
        <v>14</v>
      </c>
      <c r="B13" s="44"/>
      <c r="C13" s="56"/>
      <c r="D13" s="44"/>
      <c r="E13" s="48"/>
      <c r="F13" s="48"/>
      <c r="G13" s="48"/>
      <c r="H13" s="16"/>
      <c r="I13" s="49" t="s">
        <v>88</v>
      </c>
      <c r="J13" s="49" t="s">
        <v>88</v>
      </c>
      <c r="K13" s="49" t="s">
        <v>88</v>
      </c>
      <c r="L13" s="49" t="s">
        <v>88</v>
      </c>
      <c r="M13" s="49" t="s">
        <v>88</v>
      </c>
      <c r="N13" s="49" t="s">
        <v>88</v>
      </c>
      <c r="O13" s="49" t="s">
        <v>88</v>
      </c>
      <c r="P13" s="49" t="s">
        <v>88</v>
      </c>
      <c r="Q13" s="49" t="s">
        <v>88</v>
      </c>
      <c r="R13" s="49" t="s">
        <v>88</v>
      </c>
      <c r="S13" s="48"/>
      <c r="T13" s="48"/>
      <c r="U13" s="60"/>
    </row>
    <row r="14" spans="1:21" x14ac:dyDescent="0.25">
      <c r="A14" s="16" t="s">
        <v>8</v>
      </c>
      <c r="B14" s="45" t="s">
        <v>88</v>
      </c>
      <c r="C14" s="56"/>
      <c r="D14" s="44"/>
      <c r="E14" s="48"/>
      <c r="F14" s="49" t="s">
        <v>88</v>
      </c>
      <c r="G14" s="49" t="s">
        <v>88</v>
      </c>
      <c r="H14" s="16"/>
      <c r="I14" s="44"/>
      <c r="J14" s="49" t="s">
        <v>88</v>
      </c>
      <c r="K14" s="49" t="s">
        <v>88</v>
      </c>
      <c r="L14" s="49" t="s">
        <v>88</v>
      </c>
      <c r="M14" s="49" t="s">
        <v>88</v>
      </c>
      <c r="N14" s="49" t="s">
        <v>88</v>
      </c>
      <c r="O14" s="49" t="s">
        <v>88</v>
      </c>
      <c r="P14" s="48"/>
      <c r="Q14" s="49" t="s">
        <v>88</v>
      </c>
      <c r="R14" s="48"/>
      <c r="S14" s="48"/>
      <c r="T14" s="48"/>
      <c r="U14" s="60"/>
    </row>
    <row r="15" spans="1:21" x14ac:dyDescent="0.25">
      <c r="A15" s="16" t="s">
        <v>17</v>
      </c>
      <c r="B15" s="44"/>
      <c r="C15" s="56"/>
      <c r="D15" s="44"/>
      <c r="E15" s="48"/>
      <c r="F15" s="48"/>
      <c r="G15" s="49" t="s">
        <v>88</v>
      </c>
      <c r="H15" s="16"/>
      <c r="I15" s="49" t="s">
        <v>88</v>
      </c>
      <c r="J15" s="49" t="s">
        <v>88</v>
      </c>
      <c r="K15" s="49" t="s">
        <v>88</v>
      </c>
      <c r="L15" s="49" t="s">
        <v>88</v>
      </c>
      <c r="M15" s="48"/>
      <c r="N15" s="48"/>
      <c r="O15" s="49" t="s">
        <v>88</v>
      </c>
      <c r="P15" s="49" t="s">
        <v>88</v>
      </c>
      <c r="Q15" s="49" t="s">
        <v>88</v>
      </c>
      <c r="R15" s="49" t="s">
        <v>88</v>
      </c>
      <c r="S15" s="48"/>
      <c r="T15" s="48"/>
      <c r="U15" s="60"/>
    </row>
    <row r="16" spans="1:21" x14ac:dyDescent="0.25">
      <c r="A16" s="16" t="s">
        <v>41</v>
      </c>
      <c r="B16" s="45" t="s">
        <v>88</v>
      </c>
      <c r="C16" s="56"/>
      <c r="D16" s="44"/>
      <c r="E16" s="48"/>
      <c r="F16" s="48"/>
      <c r="G16" s="48"/>
      <c r="H16" s="16"/>
      <c r="I16" s="44"/>
      <c r="J16" s="48"/>
      <c r="K16" s="48"/>
      <c r="L16" s="48"/>
      <c r="M16" s="48"/>
      <c r="N16" s="48"/>
      <c r="O16" s="49" t="s">
        <v>88</v>
      </c>
      <c r="P16" s="48"/>
      <c r="Q16" s="48"/>
      <c r="R16" s="48"/>
      <c r="S16" s="48"/>
      <c r="T16" s="48"/>
      <c r="U16" s="60"/>
    </row>
    <row r="17" spans="1:21" x14ac:dyDescent="0.25">
      <c r="A17" s="16" t="s">
        <v>18</v>
      </c>
      <c r="B17" s="45" t="s">
        <v>88</v>
      </c>
      <c r="C17" s="56"/>
      <c r="D17" s="45" t="s">
        <v>88</v>
      </c>
      <c r="E17" s="48"/>
      <c r="F17" s="49" t="s">
        <v>88</v>
      </c>
      <c r="G17" s="48"/>
      <c r="H17" s="16"/>
      <c r="I17" s="49" t="s">
        <v>88</v>
      </c>
      <c r="J17" s="49" t="s">
        <v>88</v>
      </c>
      <c r="K17" s="49" t="s">
        <v>88</v>
      </c>
      <c r="L17" s="49" t="s">
        <v>88</v>
      </c>
      <c r="M17" s="49" t="s">
        <v>88</v>
      </c>
      <c r="N17" s="49" t="s">
        <v>88</v>
      </c>
      <c r="O17" s="49" t="s">
        <v>88</v>
      </c>
      <c r="P17" s="49" t="s">
        <v>88</v>
      </c>
      <c r="Q17" s="49" t="s">
        <v>88</v>
      </c>
      <c r="R17" s="49" t="s">
        <v>88</v>
      </c>
      <c r="S17" s="48"/>
      <c r="T17" s="49" t="s">
        <v>88</v>
      </c>
      <c r="U17" s="60"/>
    </row>
    <row r="18" spans="1:21" x14ac:dyDescent="0.25">
      <c r="A18" s="16" t="s">
        <v>9</v>
      </c>
      <c r="B18" s="45" t="s">
        <v>88</v>
      </c>
      <c r="C18" s="56"/>
      <c r="D18" s="45" t="s">
        <v>88</v>
      </c>
      <c r="E18" s="49" t="s">
        <v>88</v>
      </c>
      <c r="F18" s="49" t="s">
        <v>88</v>
      </c>
      <c r="G18" s="49" t="s">
        <v>88</v>
      </c>
      <c r="H18" s="16"/>
      <c r="I18" s="49" t="s">
        <v>88</v>
      </c>
      <c r="J18" s="49" t="s">
        <v>88</v>
      </c>
      <c r="K18" s="49" t="s">
        <v>88</v>
      </c>
      <c r="L18" s="49" t="s">
        <v>88</v>
      </c>
      <c r="M18" s="49" t="s">
        <v>88</v>
      </c>
      <c r="N18" s="49" t="s">
        <v>88</v>
      </c>
      <c r="O18" s="49" t="s">
        <v>88</v>
      </c>
      <c r="P18" s="49" t="s">
        <v>88</v>
      </c>
      <c r="Q18" s="49" t="s">
        <v>88</v>
      </c>
      <c r="R18" s="49" t="s">
        <v>88</v>
      </c>
      <c r="S18" s="48"/>
      <c r="T18" s="48"/>
      <c r="U18" s="60"/>
    </row>
    <row r="19" spans="1:21" x14ac:dyDescent="0.25">
      <c r="A19" s="16" t="s">
        <v>10</v>
      </c>
      <c r="B19" s="45" t="s">
        <v>88</v>
      </c>
      <c r="C19" s="56"/>
      <c r="D19" s="44"/>
      <c r="E19" s="48"/>
      <c r="F19" s="49" t="s">
        <v>88</v>
      </c>
      <c r="G19" s="48"/>
      <c r="H19" s="16"/>
      <c r="I19" s="49" t="s">
        <v>88</v>
      </c>
      <c r="J19" s="49" t="s">
        <v>88</v>
      </c>
      <c r="K19" s="49" t="s">
        <v>88</v>
      </c>
      <c r="L19" s="49" t="s">
        <v>88</v>
      </c>
      <c r="M19" s="48"/>
      <c r="N19" s="48"/>
      <c r="O19" s="49" t="s">
        <v>88</v>
      </c>
      <c r="P19" s="48"/>
      <c r="Q19" s="49" t="s">
        <v>88</v>
      </c>
      <c r="R19" s="48"/>
      <c r="S19" s="48"/>
      <c r="T19" s="48"/>
      <c r="U19" s="60"/>
    </row>
    <row r="20" spans="1:21" x14ac:dyDescent="0.25">
      <c r="A20" s="16" t="s">
        <v>13</v>
      </c>
      <c r="B20" s="44"/>
      <c r="C20" s="56"/>
      <c r="D20" s="44"/>
      <c r="E20" s="48"/>
      <c r="F20" s="49" t="s">
        <v>88</v>
      </c>
      <c r="G20" s="49" t="s">
        <v>88</v>
      </c>
      <c r="H20" s="16"/>
      <c r="I20" s="44"/>
      <c r="J20" s="48"/>
      <c r="K20" s="49" t="s">
        <v>88</v>
      </c>
      <c r="L20" s="49" t="s">
        <v>88</v>
      </c>
      <c r="M20" s="49" t="s">
        <v>88</v>
      </c>
      <c r="N20" s="49" t="s">
        <v>88</v>
      </c>
      <c r="O20" s="49" t="s">
        <v>88</v>
      </c>
      <c r="P20" s="49" t="s">
        <v>88</v>
      </c>
      <c r="Q20" s="49" t="s">
        <v>88</v>
      </c>
      <c r="R20" s="49" t="s">
        <v>88</v>
      </c>
      <c r="S20" s="48"/>
      <c r="T20" s="48"/>
      <c r="U20" s="60"/>
    </row>
    <row r="21" spans="1:21" x14ac:dyDescent="0.25">
      <c r="A21" s="16" t="s">
        <v>256</v>
      </c>
      <c r="B21" s="44"/>
      <c r="C21" s="56"/>
      <c r="D21" s="44"/>
      <c r="E21" s="48"/>
      <c r="F21" s="48"/>
      <c r="G21" s="48"/>
      <c r="H21" s="16"/>
      <c r="I21" s="44"/>
      <c r="J21" s="48"/>
      <c r="K21" s="48"/>
      <c r="L21" s="48"/>
      <c r="M21" s="48"/>
      <c r="N21" s="48"/>
      <c r="O21" s="49" t="s">
        <v>88</v>
      </c>
      <c r="P21" s="49" t="s">
        <v>88</v>
      </c>
      <c r="Q21" s="49" t="s">
        <v>88</v>
      </c>
      <c r="R21" s="49" t="s">
        <v>88</v>
      </c>
      <c r="S21" s="48"/>
      <c r="T21" s="49" t="s">
        <v>88</v>
      </c>
      <c r="U21" s="60"/>
    </row>
    <row r="22" spans="1:21" x14ac:dyDescent="0.25">
      <c r="A22" s="16" t="s">
        <v>196</v>
      </c>
      <c r="B22" s="44"/>
      <c r="C22" s="56"/>
      <c r="D22" s="44"/>
      <c r="E22" s="48"/>
      <c r="F22" s="48"/>
      <c r="G22" s="48"/>
      <c r="H22" s="16"/>
      <c r="I22" s="44"/>
      <c r="J22" s="48"/>
      <c r="K22" s="49" t="s">
        <v>88</v>
      </c>
      <c r="L22" s="48"/>
      <c r="M22" s="48"/>
      <c r="N22" s="48"/>
      <c r="O22" s="48"/>
      <c r="P22" s="48"/>
      <c r="Q22" s="49" t="s">
        <v>88</v>
      </c>
      <c r="R22" s="48"/>
      <c r="S22" s="48"/>
      <c r="T22" s="48"/>
      <c r="U22" s="60"/>
    </row>
    <row r="23" spans="1:21" x14ac:dyDescent="0.25">
      <c r="A23" s="16" t="s">
        <v>11</v>
      </c>
      <c r="B23" s="45" t="s">
        <v>88</v>
      </c>
      <c r="C23" s="56"/>
      <c r="D23" s="44"/>
      <c r="E23" s="48"/>
      <c r="F23" s="48"/>
      <c r="G23" s="48"/>
      <c r="H23" s="16"/>
      <c r="I23" s="49" t="s">
        <v>88</v>
      </c>
      <c r="J23" s="48"/>
      <c r="K23" s="49" t="s">
        <v>88</v>
      </c>
      <c r="L23" s="49" t="s">
        <v>88</v>
      </c>
      <c r="M23" s="49" t="s">
        <v>88</v>
      </c>
      <c r="N23" s="49" t="s">
        <v>88</v>
      </c>
      <c r="O23" s="49" t="s">
        <v>88</v>
      </c>
      <c r="P23" s="48"/>
      <c r="Q23" s="48"/>
      <c r="R23" s="48"/>
      <c r="S23" s="48"/>
      <c r="T23" s="48"/>
      <c r="U23" s="60"/>
    </row>
    <row r="24" spans="1:21" x14ac:dyDescent="0.25">
      <c r="A24" s="16" t="s">
        <v>42</v>
      </c>
      <c r="B24" s="44"/>
      <c r="C24" s="56"/>
      <c r="D24" s="44"/>
      <c r="E24" s="48"/>
      <c r="F24" s="48"/>
      <c r="G24" s="49" t="s">
        <v>88</v>
      </c>
      <c r="H24" s="16"/>
      <c r="I24" s="44"/>
      <c r="J24" s="48"/>
      <c r="K24" s="48"/>
      <c r="L24" s="49" t="s">
        <v>88</v>
      </c>
      <c r="M24" s="49" t="s">
        <v>88</v>
      </c>
      <c r="N24" s="49" t="s">
        <v>88</v>
      </c>
      <c r="O24" s="49" t="s">
        <v>88</v>
      </c>
      <c r="P24" s="49" t="s">
        <v>88</v>
      </c>
      <c r="Q24" s="49" t="s">
        <v>88</v>
      </c>
      <c r="R24" s="49" t="s">
        <v>88</v>
      </c>
      <c r="S24" s="49" t="s">
        <v>88</v>
      </c>
      <c r="T24" s="49" t="s">
        <v>88</v>
      </c>
      <c r="U24" s="60"/>
    </row>
    <row r="25" spans="1:21" x14ac:dyDescent="0.25">
      <c r="A25" s="98" t="s">
        <v>351</v>
      </c>
      <c r="B25" s="44"/>
      <c r="C25" s="56"/>
      <c r="D25" s="44"/>
      <c r="E25" s="48"/>
      <c r="F25" s="48"/>
      <c r="G25" s="48"/>
      <c r="H25" s="16"/>
      <c r="I25" s="44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60"/>
    </row>
    <row r="26" spans="1:21" x14ac:dyDescent="0.25">
      <c r="A26" s="16" t="s">
        <v>12</v>
      </c>
      <c r="B26" s="44"/>
      <c r="C26" s="56"/>
      <c r="D26" s="44"/>
      <c r="E26" s="48"/>
      <c r="F26" s="48"/>
      <c r="G26" s="48"/>
      <c r="H26" s="16"/>
      <c r="I26" s="44"/>
      <c r="J26" s="48"/>
      <c r="K26" s="49" t="s">
        <v>88</v>
      </c>
      <c r="L26" s="49" t="s">
        <v>88</v>
      </c>
      <c r="M26" s="48"/>
      <c r="N26" s="48"/>
      <c r="O26" s="48"/>
      <c r="P26" s="48"/>
      <c r="Q26" s="48"/>
      <c r="R26" s="48"/>
      <c r="S26" s="48"/>
      <c r="T26" s="48"/>
      <c r="U26" s="60"/>
    </row>
    <row r="27" spans="1:21" x14ac:dyDescent="0.25">
      <c r="A27" s="83" t="s">
        <v>15</v>
      </c>
      <c r="B27" s="93"/>
      <c r="C27" s="97"/>
      <c r="D27" s="93"/>
      <c r="E27" s="94"/>
      <c r="F27" s="94"/>
      <c r="G27" s="94"/>
      <c r="H27" s="83"/>
      <c r="I27" s="93"/>
      <c r="J27" s="94"/>
      <c r="K27" s="94"/>
      <c r="L27" s="94"/>
      <c r="M27" s="95" t="s">
        <v>88</v>
      </c>
      <c r="N27" s="94"/>
      <c r="O27" s="95" t="s">
        <v>88</v>
      </c>
      <c r="P27" s="94"/>
      <c r="Q27" s="94"/>
      <c r="R27" s="94"/>
      <c r="S27" s="48"/>
      <c r="T27" s="48"/>
      <c r="U27" s="96"/>
    </row>
    <row r="28" spans="1:21" ht="15.75" thickBot="1" x14ac:dyDescent="0.3">
      <c r="A28" s="14" t="s">
        <v>16</v>
      </c>
      <c r="B28" s="46"/>
      <c r="C28" s="7"/>
      <c r="D28" s="46"/>
      <c r="E28" s="58"/>
      <c r="F28" s="58"/>
      <c r="G28" s="58"/>
      <c r="H28" s="14"/>
      <c r="I28" s="63"/>
      <c r="J28" s="58"/>
      <c r="K28" s="58"/>
      <c r="L28" s="92" t="s">
        <v>88</v>
      </c>
      <c r="M28" s="58"/>
      <c r="N28" s="92" t="s">
        <v>88</v>
      </c>
      <c r="O28" s="92" t="s">
        <v>88</v>
      </c>
      <c r="P28" s="58"/>
      <c r="Q28" s="58"/>
      <c r="R28" s="58"/>
      <c r="S28" s="58"/>
      <c r="T28" s="58"/>
      <c r="U28" s="47"/>
    </row>
    <row r="29" spans="1:21" ht="15.75" thickBo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</row>
    <row r="30" spans="1:21" ht="15.75" thickBot="1" x14ac:dyDescent="0.3">
      <c r="A30" s="37" t="s">
        <v>89</v>
      </c>
      <c r="B30" s="37">
        <v>9</v>
      </c>
      <c r="C30" s="37"/>
      <c r="D30" s="37">
        <v>8</v>
      </c>
      <c r="E30" s="37">
        <v>6</v>
      </c>
      <c r="F30" s="37">
        <v>10</v>
      </c>
      <c r="G30" s="37">
        <v>9</v>
      </c>
      <c r="H30" s="37"/>
      <c r="I30" s="37">
        <v>14</v>
      </c>
      <c r="J30" s="37">
        <v>11</v>
      </c>
      <c r="K30" s="37">
        <v>17</v>
      </c>
      <c r="L30" s="37">
        <v>17</v>
      </c>
      <c r="M30" s="37">
        <v>11</v>
      </c>
      <c r="N30" s="37">
        <v>12</v>
      </c>
      <c r="O30" s="37">
        <v>19</v>
      </c>
      <c r="P30" s="37">
        <v>10</v>
      </c>
      <c r="Q30" s="37">
        <v>16</v>
      </c>
      <c r="R30" s="37">
        <v>14</v>
      </c>
      <c r="S30" s="37">
        <v>4</v>
      </c>
      <c r="T30" s="37">
        <v>7</v>
      </c>
      <c r="U30" s="37"/>
    </row>
    <row r="31" spans="1:21" ht="15.75" thickBot="1" x14ac:dyDescent="0.3">
      <c r="A31" s="37" t="s">
        <v>90</v>
      </c>
      <c r="B31" s="37">
        <f>176+81</f>
        <v>257</v>
      </c>
      <c r="C31" s="37"/>
      <c r="D31" s="37">
        <v>46</v>
      </c>
      <c r="E31" s="37">
        <v>25</v>
      </c>
      <c r="F31" s="37">
        <v>38</v>
      </c>
      <c r="G31" s="37">
        <v>37</v>
      </c>
      <c r="H31" s="37"/>
      <c r="I31" s="37">
        <v>313</v>
      </c>
      <c r="J31" s="37">
        <v>76</v>
      </c>
      <c r="K31" s="37">
        <f>207</f>
        <v>207</v>
      </c>
      <c r="L31" s="37">
        <v>155</v>
      </c>
      <c r="M31" s="37">
        <v>184</v>
      </c>
      <c r="N31" s="37">
        <v>113</v>
      </c>
      <c r="O31" s="37">
        <v>372</v>
      </c>
      <c r="P31" s="37">
        <v>57</v>
      </c>
      <c r="Q31" s="37">
        <v>139</v>
      </c>
      <c r="R31" s="37">
        <v>108</v>
      </c>
      <c r="S31" s="37">
        <v>6</v>
      </c>
      <c r="T31" s="37">
        <v>30</v>
      </c>
      <c r="U31" s="37"/>
    </row>
    <row r="32" spans="1:21" ht="15.75" thickBot="1" x14ac:dyDescent="0.3">
      <c r="A32" s="37" t="s">
        <v>214</v>
      </c>
      <c r="B32" s="37">
        <f>+B31/20</f>
        <v>12.85</v>
      </c>
      <c r="C32" s="37"/>
      <c r="D32" s="67">
        <f>+D31/18</f>
        <v>2.5555555555555554</v>
      </c>
      <c r="E32" s="67">
        <f>+E31/15</f>
        <v>1.6666666666666667</v>
      </c>
      <c r="F32" s="67">
        <f>+F31/14</f>
        <v>2.7142857142857144</v>
      </c>
      <c r="G32" s="67">
        <f>+G31/9</f>
        <v>4.1111111111111107</v>
      </c>
      <c r="H32" s="67"/>
      <c r="I32" s="67">
        <f>+I31/28</f>
        <v>11.178571428571429</v>
      </c>
      <c r="J32" s="67">
        <f>+J31/12</f>
        <v>6.333333333333333</v>
      </c>
      <c r="K32" s="67">
        <f>+K31/16</f>
        <v>12.9375</v>
      </c>
      <c r="L32" s="67">
        <f>+L31/7</f>
        <v>22.142857142857142</v>
      </c>
      <c r="M32" s="67">
        <f>+M31/6</f>
        <v>30.666666666666668</v>
      </c>
      <c r="N32" s="67">
        <f>+N31/6</f>
        <v>18.833333333333332</v>
      </c>
      <c r="O32" s="67">
        <f>+O31/11</f>
        <v>33.81818181818182</v>
      </c>
      <c r="P32" s="67">
        <f>+P31/3</f>
        <v>19</v>
      </c>
      <c r="Q32" s="101">
        <f>+Q31/9</f>
        <v>15.444444444444445</v>
      </c>
      <c r="R32" s="101">
        <f>+R31/10</f>
        <v>10.8</v>
      </c>
      <c r="S32" s="101">
        <f>+S31/2</f>
        <v>3</v>
      </c>
      <c r="T32" s="101">
        <f>+T31/4</f>
        <v>7.5</v>
      </c>
      <c r="U32" s="67"/>
    </row>
    <row r="33" spans="1:21" ht="15.75" thickBot="1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9"/>
      <c r="O33" s="38"/>
      <c r="P33" s="38"/>
      <c r="Q33" s="38"/>
      <c r="R33" s="38"/>
      <c r="S33" s="39"/>
      <c r="T33" s="38"/>
      <c r="U33" s="38"/>
    </row>
    <row r="34" spans="1:21" ht="15.75" thickBot="1" x14ac:dyDescent="0.3">
      <c r="A34" s="40" t="s">
        <v>319</v>
      </c>
      <c r="B34" s="57"/>
      <c r="C34" s="57"/>
      <c r="D34" s="41"/>
      <c r="E34" s="41"/>
      <c r="F34" s="41"/>
      <c r="G34" s="41"/>
      <c r="H34" s="57"/>
      <c r="I34" s="41"/>
      <c r="J34" s="41"/>
      <c r="K34" s="41"/>
      <c r="L34" s="41"/>
      <c r="M34" s="42"/>
      <c r="N34" s="39"/>
      <c r="O34" s="38"/>
      <c r="P34" s="38"/>
      <c r="Q34" s="38"/>
      <c r="R34" s="38"/>
      <c r="S34" s="39"/>
      <c r="T34" s="38"/>
      <c r="U34" s="38"/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5D0E-67D7-4511-8E58-91535C4E1F39}">
  <sheetPr>
    <tabColor rgb="FF00FF00"/>
    <pageSetUpPr fitToPage="1"/>
  </sheetPr>
  <dimension ref="A1:O73"/>
  <sheetViews>
    <sheetView topLeftCell="A46" workbookViewId="0">
      <selection activeCell="A75" sqref="A75"/>
    </sheetView>
  </sheetViews>
  <sheetFormatPr defaultRowHeight="15" x14ac:dyDescent="0.25"/>
  <sheetData>
    <row r="1" spans="1:15" ht="19.5" thickTop="1" thickBot="1" x14ac:dyDescent="0.3">
      <c r="A1" s="105" t="s">
        <v>344</v>
      </c>
      <c r="B1" s="54"/>
      <c r="C1" s="54"/>
      <c r="D1" s="35"/>
      <c r="E1" s="35"/>
      <c r="F1" s="35"/>
      <c r="G1" s="35"/>
      <c r="H1" s="54"/>
      <c r="I1" s="35"/>
      <c r="J1" s="35"/>
      <c r="K1" s="35"/>
      <c r="L1" s="35"/>
      <c r="M1" s="35"/>
      <c r="N1" s="35"/>
      <c r="O1" s="36"/>
    </row>
    <row r="2" spans="1:15" ht="15.75" thickTop="1" x14ac:dyDescent="0.25"/>
    <row r="3" spans="1:15" x14ac:dyDescent="0.25">
      <c r="A3" t="s">
        <v>92</v>
      </c>
      <c r="B3" s="32"/>
      <c r="C3" s="32"/>
      <c r="H3" s="32"/>
    </row>
    <row r="4" spans="1:15" x14ac:dyDescent="0.25">
      <c r="A4" t="s">
        <v>123</v>
      </c>
      <c r="B4" s="32"/>
      <c r="C4" s="32"/>
      <c r="H4" s="32"/>
    </row>
    <row r="5" spans="1:15" x14ac:dyDescent="0.25">
      <c r="A5" t="s">
        <v>124</v>
      </c>
    </row>
    <row r="6" spans="1:15" x14ac:dyDescent="0.25">
      <c r="A6" t="s">
        <v>125</v>
      </c>
    </row>
    <row r="7" spans="1:15" x14ac:dyDescent="0.25">
      <c r="A7" t="s">
        <v>243</v>
      </c>
    </row>
    <row r="8" spans="1:15" x14ac:dyDescent="0.25">
      <c r="A8" t="s">
        <v>295</v>
      </c>
    </row>
    <row r="9" spans="1:15" x14ac:dyDescent="0.25">
      <c r="A9" s="100" t="s">
        <v>334</v>
      </c>
    </row>
    <row r="10" spans="1:15" x14ac:dyDescent="0.25">
      <c r="A10" s="100" t="s">
        <v>357</v>
      </c>
    </row>
    <row r="11" spans="1:15" x14ac:dyDescent="0.25">
      <c r="A11" s="100"/>
    </row>
    <row r="12" spans="1:15" x14ac:dyDescent="0.25">
      <c r="A12" t="s">
        <v>282</v>
      </c>
    </row>
    <row r="13" spans="1:15" x14ac:dyDescent="0.25">
      <c r="A13" t="s">
        <v>169</v>
      </c>
    </row>
    <row r="15" spans="1:15" x14ac:dyDescent="0.25">
      <c r="A15" t="s">
        <v>281</v>
      </c>
    </row>
    <row r="16" spans="1:15" x14ac:dyDescent="0.25">
      <c r="A16" t="s">
        <v>203</v>
      </c>
    </row>
    <row r="17" spans="1:1" x14ac:dyDescent="0.25">
      <c r="A17" t="s">
        <v>202</v>
      </c>
    </row>
    <row r="19" spans="1:1" x14ac:dyDescent="0.25">
      <c r="A19" s="65" t="s">
        <v>213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236</v>
      </c>
    </row>
    <row r="26" spans="1:1" x14ac:dyDescent="0.25">
      <c r="A26" t="s">
        <v>235</v>
      </c>
    </row>
    <row r="28" spans="1:1" x14ac:dyDescent="0.25">
      <c r="A28" s="65" t="s">
        <v>257</v>
      </c>
    </row>
    <row r="29" spans="1:1" x14ac:dyDescent="0.25">
      <c r="A29" s="65" t="s">
        <v>258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284</v>
      </c>
    </row>
    <row r="38" spans="1:1" x14ac:dyDescent="0.25">
      <c r="A38" t="s">
        <v>280</v>
      </c>
    </row>
    <row r="39" spans="1:1" ht="15.75" x14ac:dyDescent="0.25">
      <c r="A39" s="76"/>
    </row>
    <row r="40" spans="1:1" x14ac:dyDescent="0.25">
      <c r="A40" s="82" t="s">
        <v>293</v>
      </c>
    </row>
    <row r="41" spans="1:1" x14ac:dyDescent="0.25">
      <c r="A41" s="82" t="s">
        <v>290</v>
      </c>
    </row>
    <row r="42" spans="1:1" x14ac:dyDescent="0.25">
      <c r="A42" s="82" t="s">
        <v>291</v>
      </c>
    </row>
    <row r="43" spans="1:1" x14ac:dyDescent="0.25">
      <c r="A43" s="82" t="s">
        <v>292</v>
      </c>
    </row>
    <row r="44" spans="1:1" x14ac:dyDescent="0.25">
      <c r="A44" s="82" t="s">
        <v>294</v>
      </c>
    </row>
    <row r="45" spans="1:1" x14ac:dyDescent="0.25">
      <c r="A45" s="82" t="s">
        <v>288</v>
      </c>
    </row>
    <row r="47" spans="1:1" x14ac:dyDescent="0.25">
      <c r="A47" s="82" t="s">
        <v>311</v>
      </c>
    </row>
    <row r="48" spans="1:1" x14ac:dyDescent="0.25">
      <c r="A48" s="100" t="s">
        <v>338</v>
      </c>
    </row>
    <row r="49" spans="1:1" x14ac:dyDescent="0.25">
      <c r="A49" s="82"/>
    </row>
    <row r="50" spans="1:1" x14ac:dyDescent="0.25">
      <c r="A50" s="86" t="s">
        <v>314</v>
      </c>
    </row>
    <row r="51" spans="1:1" x14ac:dyDescent="0.25">
      <c r="A51" s="82" t="s">
        <v>315</v>
      </c>
    </row>
    <row r="52" spans="1:1" x14ac:dyDescent="0.25">
      <c r="A52" s="82" t="s">
        <v>316</v>
      </c>
    </row>
    <row r="54" spans="1:1" x14ac:dyDescent="0.25">
      <c r="A54" s="82" t="s">
        <v>317</v>
      </c>
    </row>
    <row r="55" spans="1:1" x14ac:dyDescent="0.25">
      <c r="A55" s="82" t="s">
        <v>318</v>
      </c>
    </row>
    <row r="57" spans="1:1" x14ac:dyDescent="0.25">
      <c r="A57" s="82" t="s">
        <v>322</v>
      </c>
    </row>
    <row r="58" spans="1:1" x14ac:dyDescent="0.25">
      <c r="A58" s="82" t="s">
        <v>323</v>
      </c>
    </row>
    <row r="59" spans="1:1" x14ac:dyDescent="0.25">
      <c r="A59" s="82" t="s">
        <v>324</v>
      </c>
    </row>
    <row r="61" spans="1:1" x14ac:dyDescent="0.25">
      <c r="A61" s="100" t="s">
        <v>340</v>
      </c>
    </row>
    <row r="62" spans="1:1" x14ac:dyDescent="0.25">
      <c r="A62" s="100" t="s">
        <v>342</v>
      </c>
    </row>
    <row r="63" spans="1:1" x14ac:dyDescent="0.25">
      <c r="A63" s="100" t="s">
        <v>341</v>
      </c>
    </row>
    <row r="64" spans="1:1" x14ac:dyDescent="0.25">
      <c r="A64" s="100" t="s">
        <v>343</v>
      </c>
    </row>
    <row r="65" spans="1:1" x14ac:dyDescent="0.25">
      <c r="A65" s="77" t="s">
        <v>354</v>
      </c>
    </row>
    <row r="67" spans="1:1" x14ac:dyDescent="0.25">
      <c r="A67" s="100" t="s">
        <v>353</v>
      </c>
    </row>
    <row r="69" spans="1:1" x14ac:dyDescent="0.25">
      <c r="A69" s="100" t="s">
        <v>367</v>
      </c>
    </row>
    <row r="70" spans="1:1" x14ac:dyDescent="0.25">
      <c r="A70" s="100" t="s">
        <v>368</v>
      </c>
    </row>
    <row r="72" spans="1:1" x14ac:dyDescent="0.25">
      <c r="A72" s="100" t="s">
        <v>370</v>
      </c>
    </row>
    <row r="73" spans="1:1" x14ac:dyDescent="0.25">
      <c r="A73" s="100" t="s">
        <v>371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1DBD8-65D7-4430-95C6-04801E364737}">
  <sheetPr>
    <tabColor rgb="FF0000FF"/>
  </sheetPr>
  <dimension ref="A1:U66"/>
  <sheetViews>
    <sheetView topLeftCell="A4" workbookViewId="0">
      <selection activeCell="W31" sqref="W31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2022</v>
      </c>
    </row>
    <row r="2" spans="1:21" ht="15.75" thickBot="1" x14ac:dyDescent="0.3"/>
    <row r="3" spans="1:21" x14ac:dyDescent="0.25">
      <c r="A3" s="9" t="s">
        <v>43</v>
      </c>
      <c r="B3" s="10" t="s">
        <v>369</v>
      </c>
      <c r="C3" s="10" t="s">
        <v>218</v>
      </c>
      <c r="D3" s="10" t="s">
        <v>372</v>
      </c>
      <c r="E3" s="10" t="s">
        <v>227</v>
      </c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2022</v>
      </c>
      <c r="C4" s="13">
        <f>+B4</f>
        <v>2022</v>
      </c>
      <c r="D4" s="13">
        <f t="shared" ref="D4:S4" si="0">+C4</f>
        <v>2022</v>
      </c>
      <c r="E4" s="13">
        <f t="shared" si="0"/>
        <v>2022</v>
      </c>
      <c r="F4" s="13">
        <f t="shared" si="0"/>
        <v>2022</v>
      </c>
      <c r="G4" s="13">
        <f t="shared" si="0"/>
        <v>2022</v>
      </c>
      <c r="H4" s="13">
        <f t="shared" si="0"/>
        <v>2022</v>
      </c>
      <c r="I4" s="13">
        <f t="shared" si="0"/>
        <v>2022</v>
      </c>
      <c r="J4" s="13">
        <f t="shared" si="0"/>
        <v>2022</v>
      </c>
      <c r="K4" s="13">
        <f t="shared" si="0"/>
        <v>2022</v>
      </c>
      <c r="L4" s="13">
        <f t="shared" si="0"/>
        <v>2022</v>
      </c>
      <c r="M4" s="13">
        <f t="shared" si="0"/>
        <v>2022</v>
      </c>
      <c r="N4" s="13">
        <f t="shared" si="0"/>
        <v>2022</v>
      </c>
      <c r="O4" s="13">
        <f t="shared" si="0"/>
        <v>2022</v>
      </c>
      <c r="P4" s="13">
        <f t="shared" si="0"/>
        <v>2022</v>
      </c>
      <c r="Q4" s="13">
        <f t="shared" si="0"/>
        <v>2022</v>
      </c>
      <c r="R4" s="13">
        <f t="shared" si="0"/>
        <v>2022</v>
      </c>
      <c r="S4" s="13">
        <f t="shared" si="0"/>
        <v>2022</v>
      </c>
      <c r="T4" s="12" t="s">
        <v>45</v>
      </c>
      <c r="U4" s="13">
        <f>+B4</f>
        <v>2022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>
        <v>4</v>
      </c>
      <c r="C6" s="17">
        <v>3</v>
      </c>
      <c r="D6" s="17"/>
      <c r="E6" s="17">
        <v>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30" si="1">SUM(B6:S6)</f>
        <v>14</v>
      </c>
    </row>
    <row r="7" spans="1:21" x14ac:dyDescent="0.25">
      <c r="A7" s="16" t="s">
        <v>1</v>
      </c>
      <c r="B7" s="16"/>
      <c r="C7" s="16">
        <v>1</v>
      </c>
      <c r="D7" s="16"/>
      <c r="E7" s="16">
        <v>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3</v>
      </c>
    </row>
    <row r="8" spans="1:21" x14ac:dyDescent="0.25">
      <c r="A8" s="16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0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0</v>
      </c>
    </row>
    <row r="10" spans="1:21" x14ac:dyDescent="0.25">
      <c r="A10" s="16" t="s">
        <v>4</v>
      </c>
      <c r="B10" s="16"/>
      <c r="C10" s="16"/>
      <c r="D10" s="16"/>
      <c r="E10" s="16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3</v>
      </c>
    </row>
    <row r="11" spans="1:21" x14ac:dyDescent="0.25">
      <c r="A11" s="16" t="s">
        <v>5</v>
      </c>
      <c r="B11" s="16"/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1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87"/>
      <c r="J17" s="87"/>
      <c r="K17" s="87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0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68" t="s">
        <v>256</v>
      </c>
      <c r="B21" s="16"/>
      <c r="C21" s="16"/>
      <c r="D21" s="16"/>
      <c r="E21" s="16">
        <v>2</v>
      </c>
      <c r="F21" s="68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0">
        <f t="shared" si="1"/>
        <v>2</v>
      </c>
    </row>
    <row r="22" spans="1:20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</row>
    <row r="25" spans="1:20" x14ac:dyDescent="0.25">
      <c r="A25" s="68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3" t="s"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16">
        <f t="shared" si="1"/>
        <v>0</v>
      </c>
    </row>
    <row r="29" spans="1:20" x14ac:dyDescent="0.25">
      <c r="A29" s="106" t="s">
        <v>41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16">
        <f t="shared" si="1"/>
        <v>0</v>
      </c>
    </row>
    <row r="30" spans="1:20" ht="15.75" thickBot="1" x14ac:dyDescent="0.3">
      <c r="A30" s="112" t="s">
        <v>351</v>
      </c>
      <c r="B30" s="26"/>
      <c r="C30" s="26"/>
      <c r="D30" s="26"/>
      <c r="E30" s="26"/>
      <c r="F30" s="26"/>
      <c r="G30" s="26"/>
      <c r="H30" s="26"/>
      <c r="I30" s="26"/>
      <c r="J30" s="110"/>
      <c r="K30" s="26"/>
      <c r="L30" s="26"/>
      <c r="M30" s="26"/>
      <c r="N30" s="26"/>
      <c r="O30" s="26"/>
      <c r="P30" s="26"/>
      <c r="Q30" s="26"/>
      <c r="R30" s="26"/>
      <c r="S30" s="26"/>
      <c r="T30" s="111">
        <f t="shared" si="1"/>
        <v>0</v>
      </c>
    </row>
    <row r="31" spans="1:20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0" ht="15.75" thickBot="1" x14ac:dyDescent="0.3">
      <c r="A32" s="2" t="s">
        <v>48</v>
      </c>
      <c r="B32" s="23">
        <f>COUNT(B6:B30)</f>
        <v>1</v>
      </c>
      <c r="C32" s="23">
        <f t="shared" ref="C32:E32" si="2">COUNT(C6:C30)</f>
        <v>3</v>
      </c>
      <c r="D32" s="23">
        <f t="shared" si="2"/>
        <v>0</v>
      </c>
      <c r="E32" s="23">
        <f t="shared" si="2"/>
        <v>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9">
        <v>5</v>
      </c>
    </row>
    <row r="33" spans="1:20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9"/>
    </row>
    <row r="34" spans="1:20" x14ac:dyDescent="0.25">
      <c r="A34" s="17" t="s">
        <v>105</v>
      </c>
      <c r="B34" s="17">
        <f>SUM(B6:B30)</f>
        <v>4</v>
      </c>
      <c r="C34" s="17">
        <f t="shared" ref="C34:E34" si="3">SUM(C6:C30)</f>
        <v>5</v>
      </c>
      <c r="D34" s="17">
        <f t="shared" si="3"/>
        <v>0</v>
      </c>
      <c r="E34" s="17">
        <f t="shared" si="3"/>
        <v>14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02">
        <f>SUM(T6:T30)</f>
        <v>23</v>
      </c>
    </row>
    <row r="35" spans="1:20" ht="15.75" thickBot="1" x14ac:dyDescent="0.3">
      <c r="A35" s="26" t="s">
        <v>23</v>
      </c>
      <c r="B35" s="27">
        <f>+B34/B37</f>
        <v>0.11428571428571428</v>
      </c>
      <c r="C35" s="78">
        <f t="shared" ref="C35:E35" si="4">+C34/C37</f>
        <v>8.3333333333333329E-2</v>
      </c>
      <c r="D35" s="78">
        <f t="shared" si="4"/>
        <v>0</v>
      </c>
      <c r="E35" s="78">
        <f t="shared" si="4"/>
        <v>0.73684210526315785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27">
        <f>+T34/T37</f>
        <v>0.16788321167883211</v>
      </c>
    </row>
    <row r="36" spans="1:20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2"/>
    </row>
    <row r="37" spans="1:20" ht="15.75" thickBot="1" x14ac:dyDescent="0.3">
      <c r="A37" s="23" t="s">
        <v>22</v>
      </c>
      <c r="B37" s="23">
        <v>35</v>
      </c>
      <c r="C37" s="23">
        <v>60</v>
      </c>
      <c r="D37" s="23">
        <v>23</v>
      </c>
      <c r="E37" s="99">
        <v>19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>
        <f>SUM(B37:S37)</f>
        <v>137</v>
      </c>
    </row>
    <row r="38" spans="1:20" ht="15.75" thickBot="1" x14ac:dyDescent="0.3">
      <c r="C38" s="72"/>
      <c r="E38" s="72"/>
      <c r="F38" s="72"/>
    </row>
    <row r="39" spans="1:20" ht="15.75" thickBot="1" x14ac:dyDescent="0.3">
      <c r="A39" s="31" t="s">
        <v>64</v>
      </c>
      <c r="B39" s="24">
        <f>COUNT(B37:S37)</f>
        <v>4</v>
      </c>
      <c r="C39" s="5"/>
      <c r="D39" s="5"/>
      <c r="E39" s="5"/>
      <c r="J39" s="2" t="s">
        <v>107</v>
      </c>
      <c r="K39" s="19"/>
      <c r="L39" s="19"/>
      <c r="M39" s="19"/>
      <c r="N39" s="19"/>
      <c r="O39" s="19"/>
      <c r="P39" s="19"/>
      <c r="Q39" s="19"/>
      <c r="R39" s="103">
        <f>AVERAGE(B34:E34)</f>
        <v>5.75</v>
      </c>
    </row>
    <row r="40" spans="1:20" ht="15.75" thickBot="1" x14ac:dyDescent="0.3">
      <c r="J40" s="7" t="s">
        <v>85</v>
      </c>
      <c r="K40" s="8"/>
      <c r="L40" s="8"/>
      <c r="M40" s="8"/>
      <c r="N40" s="8"/>
      <c r="O40" s="8"/>
      <c r="P40" s="8"/>
      <c r="Q40" s="8"/>
      <c r="R40" s="104">
        <f>AVERAGE(B37:E37)</f>
        <v>34.25</v>
      </c>
    </row>
    <row r="42" spans="1:20" x14ac:dyDescent="0.25">
      <c r="A42" s="32" t="s">
        <v>49</v>
      </c>
    </row>
    <row r="43" spans="1:20" x14ac:dyDescent="0.25">
      <c r="A43" t="s">
        <v>170</v>
      </c>
    </row>
    <row r="44" spans="1:20" x14ac:dyDescent="0.25">
      <c r="A44" t="s">
        <v>241</v>
      </c>
    </row>
    <row r="45" spans="1:20" x14ac:dyDescent="0.25">
      <c r="A45" t="s">
        <v>242</v>
      </c>
    </row>
    <row r="46" spans="1:20" x14ac:dyDescent="0.25">
      <c r="A46" t="s">
        <v>243</v>
      </c>
    </row>
    <row r="47" spans="1:20" x14ac:dyDescent="0.25">
      <c r="A47" t="s">
        <v>295</v>
      </c>
    </row>
    <row r="49" spans="1:1" x14ac:dyDescent="0.25">
      <c r="A49" t="s">
        <v>93</v>
      </c>
    </row>
    <row r="50" spans="1:1" x14ac:dyDescent="0.25">
      <c r="A50" t="s">
        <v>165</v>
      </c>
    </row>
    <row r="51" spans="1:1" x14ac:dyDescent="0.25">
      <c r="A51" t="s">
        <v>200</v>
      </c>
    </row>
    <row r="53" spans="1:1" x14ac:dyDescent="0.25">
      <c r="A53" s="100" t="s">
        <v>336</v>
      </c>
    </row>
    <row r="55" spans="1:1" x14ac:dyDescent="0.25">
      <c r="A55" s="100" t="s">
        <v>337</v>
      </c>
    </row>
    <row r="56" spans="1:1" x14ac:dyDescent="0.25">
      <c r="A56" s="100" t="s">
        <v>357</v>
      </c>
    </row>
    <row r="58" spans="1:1" x14ac:dyDescent="0.25">
      <c r="A58" s="100" t="s">
        <v>360</v>
      </c>
    </row>
    <row r="59" spans="1:1" x14ac:dyDescent="0.25">
      <c r="A59" s="100" t="s">
        <v>359</v>
      </c>
    </row>
    <row r="60" spans="1:1" x14ac:dyDescent="0.25">
      <c r="A60" s="100" t="s">
        <v>361</v>
      </c>
    </row>
    <row r="61" spans="1:1" x14ac:dyDescent="0.25">
      <c r="A61" s="100" t="s">
        <v>362</v>
      </c>
    </row>
    <row r="63" spans="1:1" x14ac:dyDescent="0.25">
      <c r="A63" s="100" t="s">
        <v>365</v>
      </c>
    </row>
    <row r="65" spans="1:1" x14ac:dyDescent="0.25">
      <c r="A65" s="100" t="s">
        <v>370</v>
      </c>
    </row>
    <row r="66" spans="1:1" x14ac:dyDescent="0.25">
      <c r="A66" s="100" t="s">
        <v>371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Van Eyckpark 2 9250 Waasmunster&amp;Rsheet: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38"/>
  <sheetViews>
    <sheetView workbookViewId="0">
      <selection activeCell="B1" sqref="B1"/>
    </sheetView>
  </sheetViews>
  <sheetFormatPr defaultRowHeight="15" x14ac:dyDescent="0.25"/>
  <cols>
    <col min="1" max="1" width="29.140625" customWidth="1"/>
    <col min="2" max="16" width="5.5703125" customWidth="1"/>
    <col min="17" max="17" width="7.28515625" customWidth="1"/>
  </cols>
  <sheetData>
    <row r="1" spans="1:17" ht="18.75" x14ac:dyDescent="0.3">
      <c r="A1" s="1" t="s">
        <v>47</v>
      </c>
      <c r="Q1" s="1">
        <v>2008</v>
      </c>
    </row>
    <row r="2" spans="1:17" ht="15.75" thickBot="1" x14ac:dyDescent="0.3"/>
    <row r="3" spans="1:17" x14ac:dyDescent="0.25">
      <c r="A3" s="9" t="s">
        <v>43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30</v>
      </c>
      <c r="M3" s="33" t="s">
        <v>60</v>
      </c>
      <c r="N3" s="11" t="s">
        <v>61</v>
      </c>
      <c r="O3" s="11" t="s">
        <v>62</v>
      </c>
      <c r="P3" s="11" t="s">
        <v>63</v>
      </c>
      <c r="Q3" s="18" t="s">
        <v>44</v>
      </c>
    </row>
    <row r="4" spans="1:17" x14ac:dyDescent="0.25">
      <c r="A4" s="12"/>
      <c r="B4" s="13">
        <v>2008</v>
      </c>
      <c r="C4" s="13">
        <f>+B4</f>
        <v>2008</v>
      </c>
      <c r="D4" s="13">
        <f t="shared" ref="D4:P4" si="0">+C4</f>
        <v>2008</v>
      </c>
      <c r="E4" s="13">
        <f t="shared" si="0"/>
        <v>2008</v>
      </c>
      <c r="F4" s="13">
        <f t="shared" si="0"/>
        <v>2008</v>
      </c>
      <c r="G4" s="13">
        <f t="shared" si="0"/>
        <v>2008</v>
      </c>
      <c r="H4" s="13">
        <f t="shared" si="0"/>
        <v>2008</v>
      </c>
      <c r="I4" s="13">
        <f t="shared" si="0"/>
        <v>2008</v>
      </c>
      <c r="J4" s="13">
        <f t="shared" si="0"/>
        <v>2008</v>
      </c>
      <c r="K4" s="13">
        <f t="shared" si="0"/>
        <v>2008</v>
      </c>
      <c r="L4" s="13">
        <f t="shared" si="0"/>
        <v>2008</v>
      </c>
      <c r="M4" s="13">
        <f t="shared" si="0"/>
        <v>2008</v>
      </c>
      <c r="N4" s="13">
        <f t="shared" si="0"/>
        <v>2008</v>
      </c>
      <c r="O4" s="13">
        <f t="shared" si="0"/>
        <v>2008</v>
      </c>
      <c r="P4" s="13">
        <f t="shared" si="0"/>
        <v>2008</v>
      </c>
      <c r="Q4" s="12" t="s">
        <v>45</v>
      </c>
    </row>
    <row r="5" spans="1:17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5">
      <c r="A6" s="17" t="s">
        <v>0</v>
      </c>
      <c r="B6" s="17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6" si="1">SUM(B6:P6)</f>
        <v>1</v>
      </c>
    </row>
    <row r="7" spans="1:17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7" x14ac:dyDescent="0.25">
      <c r="A8" s="16" t="s">
        <v>2</v>
      </c>
      <c r="B8" s="16"/>
      <c r="C8" s="16">
        <v>1</v>
      </c>
      <c r="D8" s="16">
        <v>6</v>
      </c>
      <c r="E8" s="16">
        <v>1</v>
      </c>
      <c r="F8" s="16"/>
      <c r="G8" s="16"/>
      <c r="H8" s="16"/>
      <c r="I8" s="16">
        <v>1</v>
      </c>
      <c r="J8" s="16">
        <v>1</v>
      </c>
      <c r="K8" s="16"/>
      <c r="L8" s="16"/>
      <c r="M8" s="16"/>
      <c r="N8" s="16">
        <v>7</v>
      </c>
      <c r="O8" s="16"/>
      <c r="P8" s="16"/>
      <c r="Q8" s="16">
        <f t="shared" si="1"/>
        <v>17</v>
      </c>
    </row>
    <row r="9" spans="1:17" x14ac:dyDescent="0.25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/>
      <c r="P9" s="16"/>
      <c r="Q9" s="16">
        <f t="shared" si="1"/>
        <v>3</v>
      </c>
    </row>
    <row r="10" spans="1:17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>
        <v>1</v>
      </c>
      <c r="J10" s="16"/>
      <c r="K10" s="16"/>
      <c r="L10" s="16"/>
      <c r="M10" s="16"/>
      <c r="N10" s="16"/>
      <c r="O10" s="16"/>
      <c r="P10" s="16"/>
      <c r="Q10" s="16">
        <f t="shared" si="1"/>
        <v>1</v>
      </c>
    </row>
    <row r="11" spans="1:17" x14ac:dyDescent="0.25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1</v>
      </c>
    </row>
    <row r="12" spans="1:17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0</v>
      </c>
    </row>
    <row r="13" spans="1:17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7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0</v>
      </c>
    </row>
    <row r="15" spans="1:17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7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0</v>
      </c>
    </row>
    <row r="19" spans="1:17" x14ac:dyDescent="0.25">
      <c r="A19" s="16" t="s">
        <v>9</v>
      </c>
      <c r="B19" s="16"/>
      <c r="C19" s="16"/>
      <c r="D19" s="16">
        <v>1</v>
      </c>
      <c r="E19" s="16"/>
      <c r="F19" s="16"/>
      <c r="G19" s="16"/>
      <c r="H19" s="16"/>
      <c r="I19" s="16"/>
      <c r="J19" s="16"/>
      <c r="K19" s="16"/>
      <c r="L19" s="16"/>
      <c r="M19" s="16">
        <v>1</v>
      </c>
      <c r="N19" s="16"/>
      <c r="O19" s="16"/>
      <c r="P19" s="16"/>
      <c r="Q19" s="16">
        <f t="shared" si="1"/>
        <v>2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0</v>
      </c>
    </row>
    <row r="22" spans="1:17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0</v>
      </c>
    </row>
    <row r="25" spans="1:17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>
        <f t="shared" si="1"/>
        <v>0</v>
      </c>
    </row>
    <row r="27" spans="1:17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9"/>
    </row>
    <row r="28" spans="1:17" ht="15.75" thickBot="1" x14ac:dyDescent="0.3">
      <c r="A28" s="2" t="s">
        <v>48</v>
      </c>
      <c r="B28" s="23">
        <f>COUNT(B6:B26)</f>
        <v>1</v>
      </c>
      <c r="C28" s="23">
        <f t="shared" ref="C28:P28" si="2">COUNT(C6:C26)</f>
        <v>2</v>
      </c>
      <c r="D28" s="23">
        <f t="shared" si="2"/>
        <v>3</v>
      </c>
      <c r="E28" s="23">
        <f t="shared" si="2"/>
        <v>1</v>
      </c>
      <c r="F28" s="23">
        <f t="shared" si="2"/>
        <v>0</v>
      </c>
      <c r="G28" s="23">
        <f t="shared" si="2"/>
        <v>0</v>
      </c>
      <c r="H28" s="23">
        <f t="shared" si="2"/>
        <v>0</v>
      </c>
      <c r="I28" s="23">
        <f t="shared" si="2"/>
        <v>2</v>
      </c>
      <c r="J28" s="23">
        <f t="shared" si="2"/>
        <v>1</v>
      </c>
      <c r="K28" s="23">
        <f t="shared" si="2"/>
        <v>0</v>
      </c>
      <c r="L28" s="23">
        <f t="shared" si="2"/>
        <v>0</v>
      </c>
      <c r="M28" s="23">
        <f t="shared" si="2"/>
        <v>1</v>
      </c>
      <c r="N28" s="23">
        <f t="shared" si="2"/>
        <v>2</v>
      </c>
      <c r="O28" s="23">
        <f t="shared" si="2"/>
        <v>0</v>
      </c>
      <c r="P28" s="23">
        <f t="shared" si="2"/>
        <v>0</v>
      </c>
      <c r="Q28" s="23">
        <v>6</v>
      </c>
    </row>
    <row r="29" spans="1:17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17" x14ac:dyDescent="0.25">
      <c r="A30" s="17" t="s">
        <v>46</v>
      </c>
      <c r="B30" s="17">
        <f>SUM(B6:B26)</f>
        <v>1</v>
      </c>
      <c r="C30" s="17">
        <f t="shared" ref="C30:O30" si="3">SUM(C6:C26)</f>
        <v>3</v>
      </c>
      <c r="D30" s="17">
        <f t="shared" si="3"/>
        <v>8</v>
      </c>
      <c r="E30" s="17">
        <f t="shared" si="3"/>
        <v>1</v>
      </c>
      <c r="F30" s="17">
        <f t="shared" si="3"/>
        <v>0</v>
      </c>
      <c r="G30" s="17">
        <f>SUM(G6:G26)</f>
        <v>0</v>
      </c>
      <c r="H30" s="17">
        <f t="shared" si="3"/>
        <v>0</v>
      </c>
      <c r="I30" s="17">
        <f t="shared" si="3"/>
        <v>2</v>
      </c>
      <c r="J30" s="17">
        <f t="shared" si="3"/>
        <v>1</v>
      </c>
      <c r="K30" s="17">
        <f t="shared" si="3"/>
        <v>0</v>
      </c>
      <c r="L30" s="17">
        <f t="shared" si="3"/>
        <v>0</v>
      </c>
      <c r="M30" s="17">
        <f>SUM(M6:M26)</f>
        <v>1</v>
      </c>
      <c r="N30" s="17">
        <f t="shared" si="3"/>
        <v>8</v>
      </c>
      <c r="O30" s="17">
        <f t="shared" si="3"/>
        <v>0</v>
      </c>
      <c r="P30" s="17">
        <f>SUM(P6:P26)</f>
        <v>0</v>
      </c>
      <c r="Q30" s="17">
        <f>SUM(Q6:Q26)</f>
        <v>25</v>
      </c>
    </row>
    <row r="31" spans="1:17" ht="15.75" thickBot="1" x14ac:dyDescent="0.3">
      <c r="A31" s="26" t="s">
        <v>23</v>
      </c>
      <c r="B31" s="27">
        <f>+B30/B33</f>
        <v>9.0909090909090912E-2</v>
      </c>
      <c r="C31" s="27">
        <f t="shared" ref="C31:Q31" si="4">+C30/C33</f>
        <v>0.1875</v>
      </c>
      <c r="D31" s="27">
        <f t="shared" si="4"/>
        <v>0.34782608695652173</v>
      </c>
      <c r="E31" s="27">
        <f t="shared" si="4"/>
        <v>5.8823529411764705E-2</v>
      </c>
      <c r="F31" s="27">
        <f t="shared" si="4"/>
        <v>0</v>
      </c>
      <c r="G31" s="27">
        <v>0</v>
      </c>
      <c r="H31" s="27">
        <f t="shared" si="4"/>
        <v>0</v>
      </c>
      <c r="I31" s="27">
        <f t="shared" si="4"/>
        <v>0.2</v>
      </c>
      <c r="J31" s="27">
        <f t="shared" si="4"/>
        <v>0.125</v>
      </c>
      <c r="K31" s="27">
        <f t="shared" si="4"/>
        <v>0</v>
      </c>
      <c r="L31" s="27">
        <f t="shared" si="4"/>
        <v>0</v>
      </c>
      <c r="M31" s="27">
        <f t="shared" si="4"/>
        <v>0.33333333333333331</v>
      </c>
      <c r="N31" s="27">
        <f t="shared" si="4"/>
        <v>0.27586206896551724</v>
      </c>
      <c r="O31" s="27">
        <f t="shared" si="4"/>
        <v>0</v>
      </c>
      <c r="P31" s="27">
        <f t="shared" si="4"/>
        <v>0</v>
      </c>
      <c r="Q31" s="27">
        <f t="shared" si="4"/>
        <v>0.14204545454545456</v>
      </c>
    </row>
    <row r="32" spans="1:17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2"/>
    </row>
    <row r="33" spans="1:17" ht="15.75" thickBot="1" x14ac:dyDescent="0.3">
      <c r="A33" s="23" t="s">
        <v>22</v>
      </c>
      <c r="B33" s="23">
        <v>11</v>
      </c>
      <c r="C33" s="23">
        <v>16</v>
      </c>
      <c r="D33" s="23">
        <v>23</v>
      </c>
      <c r="E33" s="23">
        <v>17</v>
      </c>
      <c r="F33" s="23">
        <v>12</v>
      </c>
      <c r="G33" s="23">
        <v>0</v>
      </c>
      <c r="H33" s="23">
        <v>2</v>
      </c>
      <c r="I33" s="23">
        <v>10</v>
      </c>
      <c r="J33" s="23">
        <v>8</v>
      </c>
      <c r="K33" s="23">
        <v>10</v>
      </c>
      <c r="L33" s="23">
        <v>10</v>
      </c>
      <c r="M33" s="23">
        <v>3</v>
      </c>
      <c r="N33" s="23">
        <v>29</v>
      </c>
      <c r="O33" s="23">
        <v>18</v>
      </c>
      <c r="P33" s="23">
        <v>7</v>
      </c>
      <c r="Q33" s="23">
        <f>SUM(B33:P33)</f>
        <v>176</v>
      </c>
    </row>
    <row r="34" spans="1:17" ht="15.75" thickBot="1" x14ac:dyDescent="0.3"/>
    <row r="35" spans="1:17" ht="15.75" thickBot="1" x14ac:dyDescent="0.3">
      <c r="A35" s="31" t="s">
        <v>64</v>
      </c>
      <c r="B35" s="24">
        <f>COUNT(B33:P33)</f>
        <v>15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AVERAGE(B30:P30)</f>
        <v>1.6666666666666667</v>
      </c>
    </row>
    <row r="36" spans="1:17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AVERAGE(B33:P33)</f>
        <v>11.733333333333333</v>
      </c>
    </row>
    <row r="38" spans="1:17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9A46D-73DA-4548-B82A-D6297C02EB57}">
  <sheetPr>
    <tabColor rgb="FF0000FF"/>
  </sheetPr>
  <dimension ref="A1:U65"/>
  <sheetViews>
    <sheetView topLeftCell="A7" workbookViewId="0">
      <selection activeCell="D42" sqref="D42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2021</v>
      </c>
    </row>
    <row r="2" spans="1:21" ht="15.75" thickBot="1" x14ac:dyDescent="0.3"/>
    <row r="3" spans="1:21" x14ac:dyDescent="0.25">
      <c r="A3" s="9" t="s">
        <v>43</v>
      </c>
      <c r="B3" s="10" t="s">
        <v>358</v>
      </c>
      <c r="C3" s="10" t="s">
        <v>363</v>
      </c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2021</v>
      </c>
      <c r="C4" s="13">
        <f>+B4</f>
        <v>2021</v>
      </c>
      <c r="D4" s="13">
        <f t="shared" ref="D4:S4" si="0">+C4</f>
        <v>2021</v>
      </c>
      <c r="E4" s="13">
        <f t="shared" si="0"/>
        <v>2021</v>
      </c>
      <c r="F4" s="13">
        <f t="shared" si="0"/>
        <v>2021</v>
      </c>
      <c r="G4" s="13">
        <f t="shared" si="0"/>
        <v>2021</v>
      </c>
      <c r="H4" s="13">
        <f t="shared" si="0"/>
        <v>2021</v>
      </c>
      <c r="I4" s="13">
        <f t="shared" si="0"/>
        <v>2021</v>
      </c>
      <c r="J4" s="13">
        <f t="shared" si="0"/>
        <v>2021</v>
      </c>
      <c r="K4" s="13">
        <f t="shared" si="0"/>
        <v>2021</v>
      </c>
      <c r="L4" s="13">
        <f t="shared" si="0"/>
        <v>2021</v>
      </c>
      <c r="M4" s="13">
        <f t="shared" si="0"/>
        <v>2021</v>
      </c>
      <c r="N4" s="13">
        <f t="shared" si="0"/>
        <v>2021</v>
      </c>
      <c r="O4" s="13">
        <f t="shared" si="0"/>
        <v>2021</v>
      </c>
      <c r="P4" s="13">
        <f t="shared" si="0"/>
        <v>2021</v>
      </c>
      <c r="Q4" s="13">
        <f t="shared" si="0"/>
        <v>2021</v>
      </c>
      <c r="R4" s="13">
        <f t="shared" si="0"/>
        <v>2021</v>
      </c>
      <c r="S4" s="13">
        <f t="shared" si="0"/>
        <v>2021</v>
      </c>
      <c r="T4" s="12" t="s">
        <v>45</v>
      </c>
      <c r="U4" s="13">
        <f>+B4</f>
        <v>2021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30" si="1">SUM(B6:S6)</f>
        <v>0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0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87"/>
      <c r="J17" s="87"/>
      <c r="K17" s="87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0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68" t="s">
        <v>256</v>
      </c>
      <c r="B21" s="16"/>
      <c r="C21" s="16"/>
      <c r="D21" s="16"/>
      <c r="E21" s="16"/>
      <c r="F21" s="68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0">
        <f t="shared" si="1"/>
        <v>0</v>
      </c>
    </row>
    <row r="22" spans="1:20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2</v>
      </c>
      <c r="C24" s="16">
        <v>1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3</v>
      </c>
    </row>
    <row r="25" spans="1:20" x14ac:dyDescent="0.25">
      <c r="A25" s="68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3" t="s"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16">
        <f t="shared" si="1"/>
        <v>0</v>
      </c>
    </row>
    <row r="29" spans="1:20" x14ac:dyDescent="0.25">
      <c r="A29" s="106" t="s">
        <v>41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16">
        <f t="shared" si="1"/>
        <v>0</v>
      </c>
    </row>
    <row r="30" spans="1:20" ht="15.75" thickBot="1" x14ac:dyDescent="0.3">
      <c r="A30" s="112" t="s">
        <v>351</v>
      </c>
      <c r="B30" s="26"/>
      <c r="C30" s="26"/>
      <c r="D30" s="26"/>
      <c r="E30" s="26"/>
      <c r="F30" s="26"/>
      <c r="G30" s="26"/>
      <c r="H30" s="26"/>
      <c r="I30" s="26"/>
      <c r="J30" s="110"/>
      <c r="K30" s="26"/>
      <c r="L30" s="26"/>
      <c r="M30" s="26"/>
      <c r="N30" s="26"/>
      <c r="O30" s="26"/>
      <c r="P30" s="26"/>
      <c r="Q30" s="26"/>
      <c r="R30" s="26"/>
      <c r="S30" s="26"/>
      <c r="T30" s="111">
        <f t="shared" si="1"/>
        <v>0</v>
      </c>
    </row>
    <row r="31" spans="1:20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0" ht="15.75" thickBot="1" x14ac:dyDescent="0.3">
      <c r="A32" s="2" t="s">
        <v>48</v>
      </c>
      <c r="B32" s="23">
        <f>COUNT(B6:B30)</f>
        <v>1</v>
      </c>
      <c r="C32" s="23">
        <f t="shared" ref="C32" si="2">COUNT(C6:C30)</f>
        <v>1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9">
        <v>1</v>
      </c>
    </row>
    <row r="33" spans="1:20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9"/>
    </row>
    <row r="34" spans="1:20" x14ac:dyDescent="0.25">
      <c r="A34" s="17" t="s">
        <v>105</v>
      </c>
      <c r="B34" s="17">
        <f>SUM(B6:B30)</f>
        <v>2</v>
      </c>
      <c r="C34" s="17">
        <f t="shared" ref="C34" si="3">SUM(C6:C30)</f>
        <v>1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02">
        <f>SUM(T6:T30)</f>
        <v>3</v>
      </c>
    </row>
    <row r="35" spans="1:20" ht="15.75" thickBot="1" x14ac:dyDescent="0.3">
      <c r="A35" s="26" t="s">
        <v>23</v>
      </c>
      <c r="B35" s="27">
        <f>+B34/B37</f>
        <v>0.15384615384615385</v>
      </c>
      <c r="C35" s="78">
        <f t="shared" ref="C35" si="4">+C34/C37</f>
        <v>0.05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27">
        <f>+T34/T37</f>
        <v>9.0909090909090912E-2</v>
      </c>
    </row>
    <row r="36" spans="1:20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2"/>
    </row>
    <row r="37" spans="1:20" ht="15.75" thickBot="1" x14ac:dyDescent="0.3">
      <c r="A37" s="23" t="s">
        <v>22</v>
      </c>
      <c r="B37" s="23">
        <v>13</v>
      </c>
      <c r="C37" s="23">
        <v>20</v>
      </c>
      <c r="D37" s="23"/>
      <c r="E37" s="99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>
        <f>SUM(B37:S37)</f>
        <v>33</v>
      </c>
    </row>
    <row r="38" spans="1:20" ht="15.75" thickBot="1" x14ac:dyDescent="0.3">
      <c r="C38" s="72"/>
      <c r="E38" s="72"/>
      <c r="F38" s="72"/>
    </row>
    <row r="39" spans="1:20" ht="15.75" thickBot="1" x14ac:dyDescent="0.3">
      <c r="A39" s="31" t="s">
        <v>64</v>
      </c>
      <c r="B39" s="24">
        <f>COUNT(B37:S37)</f>
        <v>2</v>
      </c>
      <c r="C39" s="5"/>
      <c r="D39" s="5"/>
      <c r="E39" s="5"/>
      <c r="J39" s="2" t="s">
        <v>107</v>
      </c>
      <c r="K39" s="19"/>
      <c r="L39" s="19"/>
      <c r="M39" s="19"/>
      <c r="N39" s="19"/>
      <c r="O39" s="19"/>
      <c r="P39" s="19"/>
      <c r="Q39" s="19"/>
      <c r="R39" s="103">
        <f>AVERAGE(B34:C34)</f>
        <v>1.5</v>
      </c>
    </row>
    <row r="40" spans="1:20" ht="15.75" thickBot="1" x14ac:dyDescent="0.3">
      <c r="J40" s="7" t="s">
        <v>85</v>
      </c>
      <c r="K40" s="8"/>
      <c r="L40" s="8"/>
      <c r="M40" s="8"/>
      <c r="N40" s="8"/>
      <c r="O40" s="8"/>
      <c r="P40" s="8"/>
      <c r="Q40" s="8"/>
      <c r="R40" s="104">
        <f>AVERAGE(B37:C37)</f>
        <v>16.5</v>
      </c>
    </row>
    <row r="42" spans="1:20" x14ac:dyDescent="0.25">
      <c r="A42" s="32" t="s">
        <v>49</v>
      </c>
    </row>
    <row r="43" spans="1:20" x14ac:dyDescent="0.25">
      <c r="A43" t="s">
        <v>170</v>
      </c>
    </row>
    <row r="44" spans="1:20" x14ac:dyDescent="0.25">
      <c r="A44" t="s">
        <v>241</v>
      </c>
    </row>
    <row r="45" spans="1:20" x14ac:dyDescent="0.25">
      <c r="A45" t="s">
        <v>242</v>
      </c>
    </row>
    <row r="46" spans="1:20" x14ac:dyDescent="0.25">
      <c r="A46" t="s">
        <v>243</v>
      </c>
    </row>
    <row r="47" spans="1:20" x14ac:dyDescent="0.25">
      <c r="A47" t="s">
        <v>295</v>
      </c>
    </row>
    <row r="49" spans="1:1" x14ac:dyDescent="0.25">
      <c r="A49" t="s">
        <v>93</v>
      </c>
    </row>
    <row r="50" spans="1:1" x14ac:dyDescent="0.25">
      <c r="A50" t="s">
        <v>165</v>
      </c>
    </row>
    <row r="51" spans="1:1" x14ac:dyDescent="0.25">
      <c r="A51" t="s">
        <v>200</v>
      </c>
    </row>
    <row r="53" spans="1:1" x14ac:dyDescent="0.25">
      <c r="A53" s="100" t="s">
        <v>336</v>
      </c>
    </row>
    <row r="55" spans="1:1" x14ac:dyDescent="0.25">
      <c r="A55" s="100" t="s">
        <v>337</v>
      </c>
    </row>
    <row r="56" spans="1:1" x14ac:dyDescent="0.25">
      <c r="A56" s="100" t="s">
        <v>357</v>
      </c>
    </row>
    <row r="58" spans="1:1" x14ac:dyDescent="0.25">
      <c r="A58" s="100" t="s">
        <v>360</v>
      </c>
    </row>
    <row r="59" spans="1:1" x14ac:dyDescent="0.25">
      <c r="A59" s="100" t="s">
        <v>359</v>
      </c>
    </row>
    <row r="60" spans="1:1" x14ac:dyDescent="0.25">
      <c r="A60" s="100" t="s">
        <v>361</v>
      </c>
    </row>
    <row r="61" spans="1:1" x14ac:dyDescent="0.25">
      <c r="A61" s="100" t="s">
        <v>362</v>
      </c>
    </row>
    <row r="63" spans="1:1" x14ac:dyDescent="0.25">
      <c r="A63" s="100" t="s">
        <v>365</v>
      </c>
    </row>
    <row r="65" spans="1:1" x14ac:dyDescent="0.25">
      <c r="A65" s="77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Van Eyckpark 2 9250 Waasmunster&amp;Rsheet: 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BAC5-4D0B-4487-A6F5-0AF7FFF2BEC6}">
  <sheetPr>
    <tabColor rgb="FF0000FF"/>
    <pageSetUpPr fitToPage="1"/>
  </sheetPr>
  <dimension ref="A1:U71"/>
  <sheetViews>
    <sheetView tabSelected="1" topLeftCell="A13" workbookViewId="0">
      <selection activeCell="G40" sqref="G40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2020</v>
      </c>
    </row>
    <row r="2" spans="1:21" ht="15.75" thickBot="1" x14ac:dyDescent="0.3"/>
    <row r="3" spans="1:21" x14ac:dyDescent="0.25">
      <c r="A3" s="9" t="s">
        <v>43</v>
      </c>
      <c r="B3" s="10" t="s">
        <v>345</v>
      </c>
      <c r="C3" s="10" t="s">
        <v>346</v>
      </c>
      <c r="D3" s="10" t="s">
        <v>103</v>
      </c>
      <c r="E3" s="10" t="s">
        <v>348</v>
      </c>
      <c r="F3" s="10" t="s">
        <v>349</v>
      </c>
      <c r="G3" s="11" t="s">
        <v>174</v>
      </c>
      <c r="H3" s="11" t="s">
        <v>350</v>
      </c>
      <c r="I3" s="11" t="s">
        <v>227</v>
      </c>
      <c r="J3" s="11" t="s">
        <v>230</v>
      </c>
      <c r="K3" s="11" t="s">
        <v>197</v>
      </c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2020</v>
      </c>
      <c r="C4" s="13">
        <f>+B4</f>
        <v>2020</v>
      </c>
      <c r="D4" s="13">
        <f t="shared" ref="D4:S4" si="0">+C4</f>
        <v>2020</v>
      </c>
      <c r="E4" s="13">
        <f t="shared" si="0"/>
        <v>2020</v>
      </c>
      <c r="F4" s="13">
        <f t="shared" si="0"/>
        <v>2020</v>
      </c>
      <c r="G4" s="13">
        <f t="shared" si="0"/>
        <v>2020</v>
      </c>
      <c r="H4" s="13">
        <f t="shared" si="0"/>
        <v>2020</v>
      </c>
      <c r="I4" s="13">
        <f t="shared" si="0"/>
        <v>2020</v>
      </c>
      <c r="J4" s="13">
        <f t="shared" si="0"/>
        <v>2020</v>
      </c>
      <c r="K4" s="13">
        <f t="shared" si="0"/>
        <v>2020</v>
      </c>
      <c r="L4" s="13">
        <f t="shared" si="0"/>
        <v>2020</v>
      </c>
      <c r="M4" s="13">
        <f t="shared" si="0"/>
        <v>2020</v>
      </c>
      <c r="N4" s="13">
        <f t="shared" si="0"/>
        <v>2020</v>
      </c>
      <c r="O4" s="13">
        <f t="shared" si="0"/>
        <v>2020</v>
      </c>
      <c r="P4" s="13">
        <f t="shared" si="0"/>
        <v>2020</v>
      </c>
      <c r="Q4" s="13">
        <f t="shared" si="0"/>
        <v>2020</v>
      </c>
      <c r="R4" s="13">
        <f t="shared" si="0"/>
        <v>2020</v>
      </c>
      <c r="S4" s="13">
        <f t="shared" si="0"/>
        <v>2020</v>
      </c>
      <c r="T4" s="12" t="s">
        <v>45</v>
      </c>
      <c r="U4" s="13">
        <f>+B4</f>
        <v>2020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/>
      <c r="D6" s="17"/>
      <c r="E6" s="17">
        <v>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30" si="1">SUM(B6:S6)</f>
        <v>3</v>
      </c>
    </row>
    <row r="7" spans="1:21" x14ac:dyDescent="0.25">
      <c r="A7" s="16" t="s">
        <v>1</v>
      </c>
      <c r="B7" s="16"/>
      <c r="C7" s="16"/>
      <c r="D7" s="16"/>
      <c r="E7" s="16"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1</v>
      </c>
    </row>
    <row r="8" spans="1:21" x14ac:dyDescent="0.25">
      <c r="A8" s="16" t="s">
        <v>2</v>
      </c>
      <c r="B8" s="16"/>
      <c r="C8" s="16"/>
      <c r="D8" s="16">
        <v>2</v>
      </c>
      <c r="E8" s="16">
        <v>5</v>
      </c>
      <c r="F8" s="16"/>
      <c r="G8" s="16"/>
      <c r="H8" s="16"/>
      <c r="I8" s="16">
        <v>2</v>
      </c>
      <c r="J8" s="16">
        <v>1</v>
      </c>
      <c r="K8" s="16">
        <v>2</v>
      </c>
      <c r="L8" s="16"/>
      <c r="M8" s="16"/>
      <c r="N8" s="16"/>
      <c r="O8" s="16"/>
      <c r="P8" s="16"/>
      <c r="Q8" s="16"/>
      <c r="R8" s="16"/>
      <c r="S8" s="16"/>
      <c r="T8" s="16">
        <f t="shared" si="1"/>
        <v>12</v>
      </c>
    </row>
    <row r="9" spans="1:21" x14ac:dyDescent="0.25">
      <c r="A9" s="16" t="s">
        <v>3</v>
      </c>
      <c r="B9" s="16"/>
      <c r="C9" s="16"/>
      <c r="D9" s="16"/>
      <c r="E9" s="16">
        <v>1</v>
      </c>
      <c r="F9" s="16"/>
      <c r="G9" s="16"/>
      <c r="H9" s="16"/>
      <c r="I9" s="16"/>
      <c r="J9" s="16"/>
      <c r="K9" s="16">
        <v>1</v>
      </c>
      <c r="L9" s="16"/>
      <c r="M9" s="16"/>
      <c r="N9" s="16"/>
      <c r="O9" s="16"/>
      <c r="P9" s="16"/>
      <c r="Q9" s="16"/>
      <c r="R9" s="16"/>
      <c r="S9" s="16"/>
      <c r="T9" s="16">
        <f t="shared" si="1"/>
        <v>2</v>
      </c>
    </row>
    <row r="10" spans="1:21" x14ac:dyDescent="0.25">
      <c r="A10" s="16" t="s">
        <v>4</v>
      </c>
      <c r="B10" s="16"/>
      <c r="C10" s="16"/>
      <c r="D10" s="16"/>
      <c r="E10" s="16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3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>
        <v>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1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87"/>
      <c r="J17" s="87"/>
      <c r="K17" s="87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16">
        <v>1</v>
      </c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>
        <f t="shared" si="1"/>
        <v>2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68" t="s">
        <v>256</v>
      </c>
      <c r="B21" s="16"/>
      <c r="C21" s="16"/>
      <c r="D21" s="16"/>
      <c r="E21" s="16"/>
      <c r="F21" s="68"/>
      <c r="G21" s="16"/>
      <c r="H21" s="16"/>
      <c r="I21" s="16">
        <v>17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0">
        <f t="shared" si="1"/>
        <v>17</v>
      </c>
    </row>
    <row r="22" spans="1:20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/>
      <c r="C24" s="16">
        <v>1</v>
      </c>
      <c r="D24" s="16"/>
      <c r="E24" s="16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4</v>
      </c>
    </row>
    <row r="25" spans="1:20" x14ac:dyDescent="0.25">
      <c r="A25" s="68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3" t="s"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16">
        <f t="shared" si="1"/>
        <v>0</v>
      </c>
    </row>
    <row r="29" spans="1:20" x14ac:dyDescent="0.25">
      <c r="A29" s="106" t="s">
        <v>41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16">
        <f t="shared" si="1"/>
        <v>0</v>
      </c>
    </row>
    <row r="30" spans="1:20" ht="15.75" thickBot="1" x14ac:dyDescent="0.3">
      <c r="A30" s="108" t="s">
        <v>351</v>
      </c>
      <c r="B30" s="26"/>
      <c r="C30" s="26"/>
      <c r="D30" s="26"/>
      <c r="E30" s="26"/>
      <c r="F30" s="26"/>
      <c r="G30" s="26"/>
      <c r="H30" s="26"/>
      <c r="I30" s="26"/>
      <c r="J30" s="108">
        <v>1</v>
      </c>
      <c r="K30" s="26"/>
      <c r="L30" s="26"/>
      <c r="M30" s="26"/>
      <c r="N30" s="26"/>
      <c r="O30" s="26"/>
      <c r="P30" s="26"/>
      <c r="Q30" s="26"/>
      <c r="R30" s="26"/>
      <c r="S30" s="26"/>
      <c r="T30" s="84">
        <f t="shared" si="1"/>
        <v>1</v>
      </c>
    </row>
    <row r="31" spans="1:20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0" ht="15.75" thickBot="1" x14ac:dyDescent="0.3">
      <c r="A32" s="2" t="s">
        <v>48</v>
      </c>
      <c r="B32" s="23">
        <f>COUNT(B6:B30)</f>
        <v>0</v>
      </c>
      <c r="C32" s="23">
        <f t="shared" ref="C32:K32" si="2">COUNT(C6:C30)</f>
        <v>1</v>
      </c>
      <c r="D32" s="69">
        <f t="shared" si="2"/>
        <v>1</v>
      </c>
      <c r="E32" s="69">
        <f t="shared" si="2"/>
        <v>6</v>
      </c>
      <c r="F32" s="69">
        <f t="shared" si="2"/>
        <v>0</v>
      </c>
      <c r="G32" s="69">
        <f t="shared" si="2"/>
        <v>0</v>
      </c>
      <c r="H32" s="69">
        <f t="shared" si="2"/>
        <v>1</v>
      </c>
      <c r="I32" s="69">
        <f t="shared" si="2"/>
        <v>3</v>
      </c>
      <c r="J32" s="69">
        <f t="shared" si="2"/>
        <v>2</v>
      </c>
      <c r="K32" s="69">
        <f t="shared" si="2"/>
        <v>3</v>
      </c>
      <c r="L32" s="69"/>
      <c r="M32" s="69"/>
      <c r="N32" s="69"/>
      <c r="O32" s="69"/>
      <c r="P32" s="69"/>
      <c r="Q32" s="69"/>
      <c r="R32" s="69"/>
      <c r="S32" s="69"/>
      <c r="T32" s="9">
        <v>12</v>
      </c>
    </row>
    <row r="33" spans="1:20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9"/>
    </row>
    <row r="34" spans="1:20" x14ac:dyDescent="0.25">
      <c r="A34" s="17" t="s">
        <v>105</v>
      </c>
      <c r="B34" s="17">
        <f>SUM(B6:B30)</f>
        <v>0</v>
      </c>
      <c r="C34" s="17">
        <f t="shared" ref="C34:J34" si="3">SUM(C6:C30)</f>
        <v>1</v>
      </c>
      <c r="D34" s="17">
        <f t="shared" si="3"/>
        <v>2</v>
      </c>
      <c r="E34" s="17">
        <f t="shared" si="3"/>
        <v>16</v>
      </c>
      <c r="F34" s="17">
        <f t="shared" si="3"/>
        <v>0</v>
      </c>
      <c r="G34" s="17">
        <f t="shared" si="3"/>
        <v>0</v>
      </c>
      <c r="H34" s="17">
        <f t="shared" si="3"/>
        <v>1</v>
      </c>
      <c r="I34" s="17">
        <f t="shared" si="3"/>
        <v>20</v>
      </c>
      <c r="J34" s="17">
        <f t="shared" si="3"/>
        <v>2</v>
      </c>
      <c r="K34" s="17">
        <f t="shared" ref="K34" si="4">SUM(K6:K30)</f>
        <v>4</v>
      </c>
      <c r="L34" s="17"/>
      <c r="M34" s="17"/>
      <c r="N34" s="17"/>
      <c r="O34" s="17"/>
      <c r="P34" s="17"/>
      <c r="Q34" s="17"/>
      <c r="R34" s="17"/>
      <c r="S34" s="17"/>
      <c r="T34" s="102">
        <f>SUM(T6:T30)</f>
        <v>46</v>
      </c>
    </row>
    <row r="35" spans="1:20" ht="15.75" thickBot="1" x14ac:dyDescent="0.3">
      <c r="A35" s="26" t="s">
        <v>23</v>
      </c>
      <c r="B35" s="27">
        <f>+B34/B37</f>
        <v>0</v>
      </c>
      <c r="C35" s="78">
        <f t="shared" ref="C35:J35" si="5">+C34/C37</f>
        <v>3.2258064516129031E-2</v>
      </c>
      <c r="D35" s="78">
        <f t="shared" si="5"/>
        <v>7.6923076923076927E-2</v>
      </c>
      <c r="E35" s="78">
        <f t="shared" si="5"/>
        <v>0.4</v>
      </c>
      <c r="F35" s="78">
        <f t="shared" si="5"/>
        <v>0</v>
      </c>
      <c r="G35" s="78">
        <f t="shared" si="5"/>
        <v>0</v>
      </c>
      <c r="H35" s="78">
        <f t="shared" si="5"/>
        <v>0.16666666666666666</v>
      </c>
      <c r="I35" s="78">
        <f t="shared" si="5"/>
        <v>0.33898305084745761</v>
      </c>
      <c r="J35" s="78">
        <f t="shared" si="5"/>
        <v>7.407407407407407E-2</v>
      </c>
      <c r="K35" s="78">
        <f t="shared" ref="K35" si="6">+K34/K37</f>
        <v>0.16</v>
      </c>
      <c r="L35" s="78"/>
      <c r="M35" s="78"/>
      <c r="N35" s="78"/>
      <c r="O35" s="78"/>
      <c r="P35" s="78"/>
      <c r="Q35" s="78"/>
      <c r="R35" s="78"/>
      <c r="S35" s="78"/>
      <c r="T35" s="27">
        <f>+T34/T37</f>
        <v>0.18852459016393441</v>
      </c>
    </row>
    <row r="36" spans="1:20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2"/>
    </row>
    <row r="37" spans="1:20" ht="15.75" thickBot="1" x14ac:dyDescent="0.3">
      <c r="A37" s="23" t="s">
        <v>22</v>
      </c>
      <c r="B37" s="23">
        <v>8</v>
      </c>
      <c r="C37" s="23">
        <v>31</v>
      </c>
      <c r="D37" s="23">
        <v>26</v>
      </c>
      <c r="E37" s="99">
        <v>40</v>
      </c>
      <c r="F37" s="23">
        <v>11</v>
      </c>
      <c r="G37" s="23">
        <v>11</v>
      </c>
      <c r="H37" s="23">
        <v>6</v>
      </c>
      <c r="I37" s="23">
        <v>59</v>
      </c>
      <c r="J37" s="23">
        <v>27</v>
      </c>
      <c r="K37" s="23">
        <v>25</v>
      </c>
      <c r="L37" s="23"/>
      <c r="M37" s="23"/>
      <c r="N37" s="23"/>
      <c r="O37" s="23"/>
      <c r="P37" s="23"/>
      <c r="Q37" s="23"/>
      <c r="R37" s="23"/>
      <c r="S37" s="23"/>
      <c r="T37" s="23">
        <f>SUM(B37:S37)</f>
        <v>244</v>
      </c>
    </row>
    <row r="38" spans="1:20" ht="15.75" thickBot="1" x14ac:dyDescent="0.3">
      <c r="C38" s="72"/>
      <c r="E38" s="72"/>
      <c r="F38" s="72"/>
    </row>
    <row r="39" spans="1:20" ht="15.75" thickBot="1" x14ac:dyDescent="0.3">
      <c r="A39" s="31" t="s">
        <v>64</v>
      </c>
      <c r="B39" s="24">
        <f>COUNT(B37:S37)</f>
        <v>10</v>
      </c>
      <c r="C39" s="5"/>
      <c r="D39" s="5"/>
      <c r="E39" s="5"/>
      <c r="J39" s="2" t="s">
        <v>107</v>
      </c>
      <c r="K39" s="19"/>
      <c r="L39" s="19"/>
      <c r="M39" s="19"/>
      <c r="N39" s="19"/>
      <c r="O39" s="19"/>
      <c r="P39" s="19"/>
      <c r="Q39" s="19"/>
      <c r="R39" s="103">
        <f>AVERAGE(B34:K34)</f>
        <v>4.5999999999999996</v>
      </c>
    </row>
    <row r="40" spans="1:20" ht="15.75" thickBot="1" x14ac:dyDescent="0.3">
      <c r="G40" t="s">
        <v>373</v>
      </c>
      <c r="J40" s="7" t="s">
        <v>85</v>
      </c>
      <c r="K40" s="8"/>
      <c r="L40" s="8"/>
      <c r="M40" s="8"/>
      <c r="N40" s="8"/>
      <c r="O40" s="8"/>
      <c r="P40" s="8"/>
      <c r="Q40" s="8"/>
      <c r="R40" s="104">
        <f>AVERAGE(B37:K37)</f>
        <v>24.4</v>
      </c>
    </row>
    <row r="42" spans="1:20" x14ac:dyDescent="0.25">
      <c r="A42" s="32" t="s">
        <v>49</v>
      </c>
    </row>
    <row r="43" spans="1:20" x14ac:dyDescent="0.25">
      <c r="A43" t="s">
        <v>170</v>
      </c>
    </row>
    <row r="44" spans="1:20" x14ac:dyDescent="0.25">
      <c r="A44" t="s">
        <v>241</v>
      </c>
    </row>
    <row r="45" spans="1:20" x14ac:dyDescent="0.25">
      <c r="A45" t="s">
        <v>242</v>
      </c>
    </row>
    <row r="46" spans="1:20" x14ac:dyDescent="0.25">
      <c r="A46" t="s">
        <v>243</v>
      </c>
    </row>
    <row r="47" spans="1:20" x14ac:dyDescent="0.25">
      <c r="A47" t="s">
        <v>295</v>
      </c>
    </row>
    <row r="49" spans="1:1" x14ac:dyDescent="0.25">
      <c r="A49" t="s">
        <v>93</v>
      </c>
    </row>
    <row r="50" spans="1:1" x14ac:dyDescent="0.25">
      <c r="A50" t="s">
        <v>165</v>
      </c>
    </row>
    <row r="51" spans="1:1" x14ac:dyDescent="0.25">
      <c r="A51" t="s">
        <v>200</v>
      </c>
    </row>
    <row r="53" spans="1:1" x14ac:dyDescent="0.25">
      <c r="A53" s="100" t="s">
        <v>336</v>
      </c>
    </row>
    <row r="55" spans="1:1" x14ac:dyDescent="0.25">
      <c r="A55" s="100" t="s">
        <v>337</v>
      </c>
    </row>
    <row r="56" spans="1:1" x14ac:dyDescent="0.25">
      <c r="A56" s="100" t="s">
        <v>357</v>
      </c>
    </row>
    <row r="58" spans="1:1" x14ac:dyDescent="0.25">
      <c r="A58" t="s">
        <v>347</v>
      </c>
    </row>
    <row r="59" spans="1:1" x14ac:dyDescent="0.25">
      <c r="A59" s="72"/>
    </row>
    <row r="60" spans="1:1" x14ac:dyDescent="0.25">
      <c r="A60" s="100" t="s">
        <v>352</v>
      </c>
    </row>
    <row r="61" spans="1:1" x14ac:dyDescent="0.25">
      <c r="A61" s="100" t="s">
        <v>355</v>
      </c>
    </row>
    <row r="62" spans="1:1" x14ac:dyDescent="0.25">
      <c r="A62" s="109" t="s">
        <v>356</v>
      </c>
    </row>
    <row r="63" spans="1:1" x14ac:dyDescent="0.25">
      <c r="A63" s="72"/>
    </row>
    <row r="71" spans="1:1" x14ac:dyDescent="0.25">
      <c r="A71" s="77"/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FF"/>
  </sheetPr>
  <dimension ref="A1:U73"/>
  <sheetViews>
    <sheetView topLeftCell="A31" workbookViewId="0">
      <selection activeCell="B60" sqref="B60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2019</v>
      </c>
    </row>
    <row r="2" spans="1:21" ht="15.75" thickBot="1" x14ac:dyDescent="0.3"/>
    <row r="3" spans="1:21" x14ac:dyDescent="0.25">
      <c r="A3" s="9" t="s">
        <v>43</v>
      </c>
      <c r="B3" s="10" t="s">
        <v>67</v>
      </c>
      <c r="C3" s="10" t="s">
        <v>78</v>
      </c>
      <c r="D3" s="10" t="s">
        <v>328</v>
      </c>
      <c r="E3" s="10" t="s">
        <v>329</v>
      </c>
      <c r="F3" s="10" t="s">
        <v>330</v>
      </c>
      <c r="G3" s="11" t="s">
        <v>80</v>
      </c>
      <c r="H3" s="11" t="s">
        <v>331</v>
      </c>
      <c r="I3" s="11" t="s">
        <v>332</v>
      </c>
      <c r="J3" s="11" t="s">
        <v>333</v>
      </c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2019</v>
      </c>
      <c r="C4" s="13">
        <f>+B4</f>
        <v>2019</v>
      </c>
      <c r="D4" s="13">
        <f t="shared" ref="D4:S4" si="0">+C4</f>
        <v>2019</v>
      </c>
      <c r="E4" s="13">
        <f t="shared" si="0"/>
        <v>2019</v>
      </c>
      <c r="F4" s="13">
        <f t="shared" si="0"/>
        <v>2019</v>
      </c>
      <c r="G4" s="13">
        <f t="shared" si="0"/>
        <v>2019</v>
      </c>
      <c r="H4" s="13">
        <f t="shared" si="0"/>
        <v>2019</v>
      </c>
      <c r="I4" s="13">
        <f t="shared" si="0"/>
        <v>2019</v>
      </c>
      <c r="J4" s="13">
        <f t="shared" si="0"/>
        <v>2019</v>
      </c>
      <c r="K4" s="13">
        <f t="shared" si="0"/>
        <v>2019</v>
      </c>
      <c r="L4" s="13">
        <f t="shared" si="0"/>
        <v>2019</v>
      </c>
      <c r="M4" s="13">
        <f t="shared" si="0"/>
        <v>2019</v>
      </c>
      <c r="N4" s="13">
        <f t="shared" si="0"/>
        <v>2019</v>
      </c>
      <c r="O4" s="13">
        <f t="shared" si="0"/>
        <v>2019</v>
      </c>
      <c r="P4" s="13">
        <f t="shared" si="0"/>
        <v>2019</v>
      </c>
      <c r="Q4" s="13">
        <f t="shared" si="0"/>
        <v>2019</v>
      </c>
      <c r="R4" s="13">
        <f t="shared" si="0"/>
        <v>2019</v>
      </c>
      <c r="S4" s="13">
        <f t="shared" si="0"/>
        <v>2019</v>
      </c>
      <c r="T4" s="12" t="s">
        <v>45</v>
      </c>
      <c r="U4" s="13">
        <f>+B4</f>
        <v>2019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0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>
        <v>1</v>
      </c>
      <c r="C8" s="16"/>
      <c r="D8" s="16"/>
      <c r="E8" s="16"/>
      <c r="F8" s="16">
        <v>4</v>
      </c>
      <c r="G8" s="16">
        <v>1</v>
      </c>
      <c r="H8" s="16">
        <v>2</v>
      </c>
      <c r="I8" s="16">
        <v>2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10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>
        <v>1</v>
      </c>
      <c r="H9" s="16"/>
      <c r="I9" s="16">
        <v>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2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>
        <v>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2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>
        <v>1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1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>
        <v>1</v>
      </c>
      <c r="H15" s="16"/>
      <c r="I15" s="16"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1</v>
      </c>
      <c r="G16" s="16">
        <v>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2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>
        <v>1</v>
      </c>
      <c r="I17" s="87"/>
      <c r="J17" s="87"/>
      <c r="K17" s="87"/>
      <c r="L17" s="16"/>
      <c r="M17" s="16"/>
      <c r="N17" s="16"/>
      <c r="O17" s="16"/>
      <c r="P17" s="16"/>
      <c r="Q17" s="16"/>
      <c r="R17" s="16"/>
      <c r="S17" s="16"/>
      <c r="T17" s="16">
        <f t="shared" si="1"/>
        <v>1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>
        <v>2</v>
      </c>
      <c r="H18" s="16">
        <v>1</v>
      </c>
      <c r="I18" s="16">
        <v>6</v>
      </c>
      <c r="J18" s="16">
        <v>1</v>
      </c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10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>
        <v>1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68" t="s">
        <v>256</v>
      </c>
      <c r="B21" s="16"/>
      <c r="C21" s="16"/>
      <c r="D21" s="16"/>
      <c r="E21" s="16"/>
      <c r="F21" s="68">
        <v>2</v>
      </c>
      <c r="G21" s="16">
        <v>4</v>
      </c>
      <c r="H21" s="16">
        <v>3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0">
        <f t="shared" si="1"/>
        <v>9</v>
      </c>
    </row>
    <row r="22" spans="1:20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1</v>
      </c>
      <c r="C24" s="16"/>
      <c r="D24" s="16"/>
      <c r="E24" s="16">
        <v>1</v>
      </c>
      <c r="F24" s="16">
        <v>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3</v>
      </c>
    </row>
    <row r="25" spans="1:20" x14ac:dyDescent="0.25">
      <c r="A25" s="68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>
        <v>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1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3" t="s">
        <v>16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16">
        <f t="shared" si="1"/>
        <v>0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2</v>
      </c>
      <c r="C31" s="23">
        <f t="shared" ref="C31:D31" si="2">COUNT(C6:C29)</f>
        <v>0</v>
      </c>
      <c r="D31" s="69">
        <f t="shared" si="2"/>
        <v>0</v>
      </c>
      <c r="E31" s="69">
        <f t="shared" ref="E31:J31" si="3">COUNT(E6:E29)</f>
        <v>1</v>
      </c>
      <c r="F31" s="69">
        <f t="shared" si="3"/>
        <v>5</v>
      </c>
      <c r="G31" s="69">
        <f t="shared" si="3"/>
        <v>7</v>
      </c>
      <c r="H31" s="69">
        <f t="shared" si="3"/>
        <v>4</v>
      </c>
      <c r="I31" s="69">
        <f t="shared" si="3"/>
        <v>6</v>
      </c>
      <c r="J31" s="69">
        <f t="shared" si="3"/>
        <v>1</v>
      </c>
      <c r="K31" s="69"/>
      <c r="L31" s="69"/>
      <c r="M31" s="69"/>
      <c r="N31" s="69"/>
      <c r="O31" s="69"/>
      <c r="P31" s="69"/>
      <c r="Q31" s="69"/>
      <c r="R31" s="69"/>
      <c r="S31" s="69"/>
      <c r="T31" s="9">
        <v>12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2</v>
      </c>
      <c r="C33" s="17">
        <f t="shared" ref="C33:D33" si="4">SUM(C6:C29)</f>
        <v>0</v>
      </c>
      <c r="D33" s="17">
        <f t="shared" si="4"/>
        <v>0</v>
      </c>
      <c r="E33" s="17">
        <f t="shared" ref="E33:J33" si="5">SUM(E6:E29)</f>
        <v>1</v>
      </c>
      <c r="F33" s="17">
        <f t="shared" si="5"/>
        <v>9</v>
      </c>
      <c r="G33" s="17">
        <f t="shared" si="5"/>
        <v>12</v>
      </c>
      <c r="H33" s="17">
        <f t="shared" si="5"/>
        <v>7</v>
      </c>
      <c r="I33" s="17">
        <f t="shared" si="5"/>
        <v>12</v>
      </c>
      <c r="J33" s="17">
        <f t="shared" si="5"/>
        <v>1</v>
      </c>
      <c r="K33" s="17"/>
      <c r="L33" s="17"/>
      <c r="M33" s="17"/>
      <c r="N33" s="17"/>
      <c r="O33" s="17"/>
      <c r="P33" s="17"/>
      <c r="Q33" s="17"/>
      <c r="R33" s="17"/>
      <c r="S33" s="17"/>
      <c r="T33" s="102">
        <f>SUM(T6:T29)</f>
        <v>44</v>
      </c>
    </row>
    <row r="34" spans="1:20" ht="15.75" thickBot="1" x14ac:dyDescent="0.3">
      <c r="A34" s="26" t="s">
        <v>23</v>
      </c>
      <c r="B34" s="27">
        <f>+B33/B36</f>
        <v>0.05</v>
      </c>
      <c r="C34" s="78">
        <f t="shared" ref="C34:D34" si="6">+C33/C36</f>
        <v>0</v>
      </c>
      <c r="D34" s="78">
        <f t="shared" si="6"/>
        <v>0</v>
      </c>
      <c r="E34" s="78">
        <f t="shared" ref="E34:J34" si="7">+E33/E36</f>
        <v>7.6923076923076927E-2</v>
      </c>
      <c r="F34" s="78">
        <f t="shared" si="7"/>
        <v>0.24324324324324326</v>
      </c>
      <c r="G34" s="78">
        <f t="shared" si="7"/>
        <v>0.24</v>
      </c>
      <c r="H34" s="78">
        <f t="shared" si="7"/>
        <v>0.36842105263157893</v>
      </c>
      <c r="I34" s="78">
        <f t="shared" si="7"/>
        <v>0.33333333333333331</v>
      </c>
      <c r="J34" s="78">
        <f t="shared" si="7"/>
        <v>6.6666666666666666E-2</v>
      </c>
      <c r="K34" s="78"/>
      <c r="L34" s="78"/>
      <c r="M34" s="78"/>
      <c r="N34" s="78"/>
      <c r="O34" s="78"/>
      <c r="P34" s="78"/>
      <c r="Q34" s="78"/>
      <c r="R34" s="78"/>
      <c r="S34" s="78"/>
      <c r="T34" s="27">
        <f>+T33/T36</f>
        <v>0.19047619047619047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40</v>
      </c>
      <c r="C36" s="23">
        <v>16</v>
      </c>
      <c r="D36" s="23">
        <v>5</v>
      </c>
      <c r="E36" s="99">
        <v>13</v>
      </c>
      <c r="F36" s="23">
        <v>37</v>
      </c>
      <c r="G36" s="23">
        <v>50</v>
      </c>
      <c r="H36" s="23">
        <v>19</v>
      </c>
      <c r="I36" s="23">
        <v>36</v>
      </c>
      <c r="J36" s="23">
        <v>15</v>
      </c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231</v>
      </c>
    </row>
    <row r="37" spans="1:20" ht="15.75" thickBot="1" x14ac:dyDescent="0.3">
      <c r="C37" s="72"/>
      <c r="E37" s="72"/>
      <c r="F37" s="72"/>
    </row>
    <row r="38" spans="1:20" ht="15.75" thickBot="1" x14ac:dyDescent="0.3">
      <c r="A38" s="31" t="s">
        <v>64</v>
      </c>
      <c r="B38" s="24">
        <f>COUNT(B36:S36)</f>
        <v>9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103">
        <f>AVERAGE(B33:J33)</f>
        <v>4.8888888888888893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104">
        <f>AVERAGE(B36:J36)</f>
        <v>25.666666666666668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s="100" t="s">
        <v>336</v>
      </c>
    </row>
    <row r="54" spans="1:1" x14ac:dyDescent="0.25">
      <c r="A54" s="100" t="s">
        <v>337</v>
      </c>
    </row>
    <row r="55" spans="1:1" x14ac:dyDescent="0.25">
      <c r="A55" s="82"/>
    </row>
    <row r="56" spans="1:1" x14ac:dyDescent="0.25">
      <c r="A56" s="100" t="s">
        <v>339</v>
      </c>
    </row>
    <row r="58" spans="1:1" x14ac:dyDescent="0.25">
      <c r="A58" s="100" t="s">
        <v>335</v>
      </c>
    </row>
    <row r="61" spans="1:1" x14ac:dyDescent="0.25">
      <c r="A61" s="72"/>
    </row>
    <row r="64" spans="1:1" x14ac:dyDescent="0.25">
      <c r="A64" s="75"/>
    </row>
    <row r="65" spans="1:1" x14ac:dyDescent="0.25">
      <c r="A65" s="72"/>
    </row>
    <row r="73" spans="1:1" x14ac:dyDescent="0.25">
      <c r="A73" s="77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00FF"/>
  </sheetPr>
  <dimension ref="A1:U73"/>
  <sheetViews>
    <sheetView topLeftCell="A25" workbookViewId="0">
      <selection activeCell="B3" sqref="B3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2018</v>
      </c>
    </row>
    <row r="2" spans="1:21" ht="15.75" thickBot="1" x14ac:dyDescent="0.3"/>
    <row r="3" spans="1:21" x14ac:dyDescent="0.25">
      <c r="A3" s="9" t="s">
        <v>43</v>
      </c>
      <c r="B3" s="10" t="s">
        <v>320</v>
      </c>
      <c r="C3" s="10" t="s">
        <v>321</v>
      </c>
      <c r="D3" s="10" t="s">
        <v>305</v>
      </c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2018</v>
      </c>
      <c r="C4" s="13">
        <f>+B4</f>
        <v>2018</v>
      </c>
      <c r="D4" s="13">
        <f t="shared" ref="D4:S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 t="shared" si="0"/>
        <v>2018</v>
      </c>
      <c r="Q4" s="13">
        <f t="shared" si="0"/>
        <v>2018</v>
      </c>
      <c r="R4" s="13">
        <f t="shared" si="0"/>
        <v>2018</v>
      </c>
      <c r="S4" s="13">
        <f t="shared" si="0"/>
        <v>2018</v>
      </c>
      <c r="T4" s="12" t="s">
        <v>45</v>
      </c>
      <c r="U4" s="13">
        <f>+B4</f>
        <v>2018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1</v>
      </c>
      <c r="D6" s="17">
        <v>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/>
      <c r="C8" s="16">
        <v>4</v>
      </c>
      <c r="D8" s="16">
        <v>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8</v>
      </c>
    </row>
    <row r="9" spans="1:21" x14ac:dyDescent="0.25">
      <c r="A9" s="16" t="s">
        <v>3</v>
      </c>
      <c r="B9" s="16">
        <v>1</v>
      </c>
      <c r="C9" s="16">
        <v>1</v>
      </c>
      <c r="D9" s="16">
        <v>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5</v>
      </c>
    </row>
    <row r="10" spans="1:21" x14ac:dyDescent="0.25">
      <c r="A10" s="16" t="s">
        <v>4</v>
      </c>
      <c r="B10" s="16"/>
      <c r="C10" s="16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>
        <v>1</v>
      </c>
      <c r="D12" s="16">
        <v>4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5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87"/>
      <c r="J17" s="87"/>
      <c r="K17" s="87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>
        <v>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1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68" t="s">
        <v>256</v>
      </c>
      <c r="B21" s="16"/>
      <c r="C21" s="16"/>
      <c r="D21" s="16"/>
      <c r="E21" s="16"/>
      <c r="F21" s="79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0">
        <f t="shared" si="1"/>
        <v>0</v>
      </c>
    </row>
    <row r="22" spans="1:20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1</v>
      </c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5</v>
      </c>
    </row>
    <row r="25" spans="1:20" x14ac:dyDescent="0.25">
      <c r="A25" s="68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3" t="s">
        <v>16</v>
      </c>
      <c r="B28" s="83"/>
      <c r="C28" s="83"/>
      <c r="D28" s="83">
        <v>2</v>
      </c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16">
        <f t="shared" si="1"/>
        <v>2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2</v>
      </c>
      <c r="C31" s="23">
        <f t="shared" ref="C31:D31" si="2">COUNT(C6:C29)</f>
        <v>7</v>
      </c>
      <c r="D31" s="69">
        <f t="shared" si="2"/>
        <v>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8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2</v>
      </c>
      <c r="C33" s="17">
        <f t="shared" ref="C33:D33" si="3">SUM(C6:C29)</f>
        <v>12</v>
      </c>
      <c r="D33" s="17">
        <f t="shared" si="3"/>
        <v>19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33</v>
      </c>
    </row>
    <row r="34" spans="1:20" ht="15.75" thickBot="1" x14ac:dyDescent="0.3">
      <c r="A34" s="26" t="s">
        <v>23</v>
      </c>
      <c r="B34" s="27">
        <f>+B33/B36</f>
        <v>7.1428571428571425E-2</v>
      </c>
      <c r="C34" s="78">
        <f t="shared" ref="C34:D34" si="4">+C33/C36</f>
        <v>0.24</v>
      </c>
      <c r="D34" s="78">
        <f t="shared" si="4"/>
        <v>0.34545454545454546</v>
      </c>
      <c r="E34" s="78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>+T33/T36</f>
        <v>0.24812030075187969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133</v>
      </c>
    </row>
    <row r="37" spans="1:20" ht="15.75" thickBot="1" x14ac:dyDescent="0.3">
      <c r="C37" s="72"/>
      <c r="E37" s="72"/>
      <c r="F37" s="72"/>
    </row>
    <row r="38" spans="1:20" ht="15.75" thickBot="1" x14ac:dyDescent="0.3">
      <c r="A38" s="31" t="s">
        <v>64</v>
      </c>
      <c r="B38" s="24">
        <f>COUNT(B36:S36)</f>
        <v>3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11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44.333333333333336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2" t="s">
        <v>327</v>
      </c>
    </row>
    <row r="55" spans="1:1" x14ac:dyDescent="0.25">
      <c r="A55" s="82"/>
    </row>
    <row r="58" spans="1:1" x14ac:dyDescent="0.25">
      <c r="A58" s="65"/>
    </row>
    <row r="61" spans="1:1" x14ac:dyDescent="0.25">
      <c r="A61" s="72"/>
    </row>
    <row r="64" spans="1:1" x14ac:dyDescent="0.25">
      <c r="A64" s="75"/>
    </row>
    <row r="65" spans="1:1" x14ac:dyDescent="0.25">
      <c r="A65" s="72"/>
    </row>
    <row r="73" spans="1:1" x14ac:dyDescent="0.25">
      <c r="A73" s="77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FF"/>
    <pageSetUpPr fitToPage="1"/>
  </sheetPr>
  <dimension ref="A1:U73"/>
  <sheetViews>
    <sheetView topLeftCell="A34" workbookViewId="0">
      <selection activeCell="T38" sqref="T38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2017</v>
      </c>
    </row>
    <row r="2" spans="1:21" ht="15.75" thickBot="1" x14ac:dyDescent="0.3"/>
    <row r="3" spans="1:21" x14ac:dyDescent="0.25">
      <c r="A3" s="9" t="s">
        <v>43</v>
      </c>
      <c r="B3" s="10" t="s">
        <v>296</v>
      </c>
      <c r="C3" s="10" t="s">
        <v>98</v>
      </c>
      <c r="D3" s="10" t="s">
        <v>297</v>
      </c>
      <c r="E3" s="10" t="s">
        <v>55</v>
      </c>
      <c r="F3" s="10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309</v>
      </c>
      <c r="L3" s="11" t="s">
        <v>76</v>
      </c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2017</v>
      </c>
      <c r="C4" s="13">
        <f>+B4</f>
        <v>2017</v>
      </c>
      <c r="D4" s="13">
        <f t="shared" ref="D4:S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 t="shared" si="0"/>
        <v>2017</v>
      </c>
      <c r="Q4" s="13">
        <f t="shared" si="0"/>
        <v>2017</v>
      </c>
      <c r="R4" s="13">
        <f t="shared" si="0"/>
        <v>2017</v>
      </c>
      <c r="S4" s="13">
        <f t="shared" si="0"/>
        <v>2017</v>
      </c>
      <c r="T4" s="12" t="s">
        <v>45</v>
      </c>
      <c r="U4" s="13">
        <f>+S4</f>
        <v>2017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4</v>
      </c>
      <c r="D6" s="17">
        <v>1</v>
      </c>
      <c r="E6" s="17"/>
      <c r="F6" s="17"/>
      <c r="G6" s="17"/>
      <c r="H6" s="17">
        <v>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8</v>
      </c>
    </row>
    <row r="7" spans="1:21" x14ac:dyDescent="0.25">
      <c r="A7" s="16" t="s">
        <v>1</v>
      </c>
      <c r="B7" s="16"/>
      <c r="C7" s="16">
        <v>2</v>
      </c>
      <c r="D7" s="16"/>
      <c r="E7" s="16"/>
      <c r="F7" s="16">
        <v>4</v>
      </c>
      <c r="G7" s="16"/>
      <c r="H7" s="16">
        <v>3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9</v>
      </c>
    </row>
    <row r="8" spans="1:21" x14ac:dyDescent="0.25">
      <c r="A8" s="16" t="s">
        <v>2</v>
      </c>
      <c r="B8" s="16"/>
      <c r="C8" s="16"/>
      <c r="D8" s="16"/>
      <c r="E8" s="16"/>
      <c r="F8" s="16">
        <v>1</v>
      </c>
      <c r="G8" s="16"/>
      <c r="H8" s="16"/>
      <c r="I8" s="16"/>
      <c r="J8" s="16">
        <v>1</v>
      </c>
      <c r="K8" s="16">
        <v>2</v>
      </c>
      <c r="L8" s="16">
        <v>1</v>
      </c>
      <c r="M8" s="16"/>
      <c r="N8" s="16"/>
      <c r="O8" s="16"/>
      <c r="P8" s="16"/>
      <c r="Q8" s="16"/>
      <c r="R8" s="16"/>
      <c r="S8" s="16"/>
      <c r="T8" s="16">
        <f t="shared" si="1"/>
        <v>5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>
        <v>6</v>
      </c>
      <c r="G15" s="16">
        <v>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7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5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66">
        <v>1</v>
      </c>
      <c r="J17" s="66">
        <v>2</v>
      </c>
      <c r="K17" s="66">
        <v>5</v>
      </c>
      <c r="L17" s="16"/>
      <c r="M17" s="16"/>
      <c r="N17" s="16"/>
      <c r="O17" s="16"/>
      <c r="P17" s="16"/>
      <c r="Q17" s="16"/>
      <c r="R17" s="16"/>
      <c r="S17" s="16"/>
      <c r="T17" s="16">
        <f t="shared" si="1"/>
        <v>8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>
        <v>1</v>
      </c>
      <c r="I18" s="16">
        <v>2</v>
      </c>
      <c r="J18" s="16"/>
      <c r="K18" s="16"/>
      <c r="L18" s="16">
        <v>1</v>
      </c>
      <c r="M18" s="16"/>
      <c r="N18" s="16"/>
      <c r="O18" s="16"/>
      <c r="P18" s="16"/>
      <c r="Q18" s="16"/>
      <c r="R18" s="16"/>
      <c r="S18" s="16"/>
      <c r="T18" s="16">
        <f t="shared" si="1"/>
        <v>4</v>
      </c>
    </row>
    <row r="19" spans="1:20" x14ac:dyDescent="0.25">
      <c r="A19" s="16" t="s">
        <v>10</v>
      </c>
      <c r="B19" s="16"/>
      <c r="C19" s="16"/>
      <c r="D19" s="16"/>
      <c r="E19" s="16"/>
      <c r="F19" s="16">
        <v>1</v>
      </c>
      <c r="G19" s="16">
        <v>1</v>
      </c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3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68" t="s">
        <v>256</v>
      </c>
      <c r="B21" s="16"/>
      <c r="C21" s="16"/>
      <c r="D21" s="16"/>
      <c r="E21" s="16"/>
      <c r="F21" s="79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0">
        <f t="shared" si="1"/>
        <v>1</v>
      </c>
    </row>
    <row r="22" spans="1:20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/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4</v>
      </c>
    </row>
    <row r="25" spans="1:20" x14ac:dyDescent="0.25">
      <c r="A25" s="68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3" t="s">
        <v>16</v>
      </c>
      <c r="B28" s="83"/>
      <c r="C28" s="83"/>
      <c r="D28" s="83"/>
      <c r="E28" s="83"/>
      <c r="F28" s="83"/>
      <c r="G28" s="83"/>
      <c r="H28" s="83">
        <v>1</v>
      </c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16">
        <f t="shared" si="1"/>
        <v>1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0</v>
      </c>
      <c r="C31" s="23">
        <f t="shared" ref="C31:L31" si="2">COUNT(C6:C29)</f>
        <v>3</v>
      </c>
      <c r="D31" s="69">
        <f t="shared" si="2"/>
        <v>2</v>
      </c>
      <c r="E31" s="23">
        <f t="shared" si="2"/>
        <v>0</v>
      </c>
      <c r="F31" s="23">
        <f t="shared" si="2"/>
        <v>5</v>
      </c>
      <c r="G31" s="23">
        <f t="shared" si="2"/>
        <v>3</v>
      </c>
      <c r="H31" s="23">
        <f t="shared" si="2"/>
        <v>5</v>
      </c>
      <c r="I31" s="23">
        <f t="shared" si="2"/>
        <v>2</v>
      </c>
      <c r="J31" s="23">
        <f t="shared" si="2"/>
        <v>3</v>
      </c>
      <c r="K31" s="23">
        <f t="shared" si="2"/>
        <v>2</v>
      </c>
      <c r="L31" s="23">
        <f t="shared" si="2"/>
        <v>2</v>
      </c>
      <c r="M31" s="23"/>
      <c r="N31" s="23"/>
      <c r="O31" s="23"/>
      <c r="P31" s="23"/>
      <c r="Q31" s="23"/>
      <c r="R31" s="23"/>
      <c r="S31" s="23"/>
      <c r="T31" s="9">
        <v>11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0</v>
      </c>
      <c r="C33" s="17">
        <f t="shared" ref="C33:G33" si="3">SUM(C6:C29)</f>
        <v>9</v>
      </c>
      <c r="D33" s="17">
        <f t="shared" si="3"/>
        <v>2</v>
      </c>
      <c r="E33" s="17">
        <f t="shared" si="3"/>
        <v>0</v>
      </c>
      <c r="F33" s="17">
        <f t="shared" si="3"/>
        <v>16</v>
      </c>
      <c r="G33" s="17">
        <f t="shared" si="3"/>
        <v>3</v>
      </c>
      <c r="H33" s="17">
        <f t="shared" ref="H33:L33" si="4">SUM(H6:H29)</f>
        <v>9</v>
      </c>
      <c r="I33" s="17">
        <f t="shared" si="4"/>
        <v>3</v>
      </c>
      <c r="J33" s="17">
        <f t="shared" si="4"/>
        <v>4</v>
      </c>
      <c r="K33" s="17">
        <f t="shared" si="4"/>
        <v>7</v>
      </c>
      <c r="L33" s="17">
        <f t="shared" si="4"/>
        <v>2</v>
      </c>
      <c r="M33" s="17"/>
      <c r="N33" s="17"/>
      <c r="O33" s="17"/>
      <c r="P33" s="17"/>
      <c r="Q33" s="17"/>
      <c r="R33" s="17"/>
      <c r="S33" s="17"/>
      <c r="T33" s="17">
        <f>SUM(T6:T29)</f>
        <v>55</v>
      </c>
    </row>
    <row r="34" spans="1:20" ht="15.75" thickBot="1" x14ac:dyDescent="0.3">
      <c r="A34" s="26" t="s">
        <v>23</v>
      </c>
      <c r="B34" s="27">
        <f>+B33/B36</f>
        <v>0</v>
      </c>
      <c r="C34" s="78">
        <f t="shared" ref="C34:G34" si="5">+C33/C36</f>
        <v>0.45</v>
      </c>
      <c r="D34" s="78">
        <f t="shared" si="5"/>
        <v>5.7142857142857141E-2</v>
      </c>
      <c r="E34" s="78">
        <f t="shared" si="5"/>
        <v>0</v>
      </c>
      <c r="F34" s="27">
        <f t="shared" si="5"/>
        <v>0.5714285714285714</v>
      </c>
      <c r="G34" s="27">
        <f t="shared" si="5"/>
        <v>0.42857142857142855</v>
      </c>
      <c r="H34" s="27">
        <f t="shared" ref="H34:L34" si="6">+H33/H36</f>
        <v>0.1875</v>
      </c>
      <c r="I34" s="27">
        <f t="shared" si="6"/>
        <v>4.8387096774193547E-2</v>
      </c>
      <c r="J34" s="27">
        <f t="shared" si="6"/>
        <v>3.3898305084745763E-2</v>
      </c>
      <c r="K34" s="27">
        <f t="shared" si="6"/>
        <v>7.8651685393258425E-2</v>
      </c>
      <c r="L34" s="27">
        <f t="shared" si="6"/>
        <v>3.6363636363636362E-2</v>
      </c>
      <c r="M34" s="27"/>
      <c r="N34" s="27"/>
      <c r="O34" s="27"/>
      <c r="P34" s="27"/>
      <c r="Q34" s="27"/>
      <c r="R34" s="27"/>
      <c r="S34" s="27"/>
      <c r="T34" s="27">
        <f>+T33/T36</f>
        <v>0.10784313725490197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/>
      <c r="R36" s="23"/>
      <c r="S36" s="23"/>
      <c r="T36" s="23">
        <f>SUM(B36:S36)</f>
        <v>510</v>
      </c>
    </row>
    <row r="37" spans="1:20" ht="15.75" thickBot="1" x14ac:dyDescent="0.3">
      <c r="C37" s="72"/>
      <c r="E37" s="72"/>
      <c r="F37" s="72"/>
    </row>
    <row r="38" spans="1:20" ht="15.75" thickBot="1" x14ac:dyDescent="0.3">
      <c r="A38" s="31" t="s">
        <v>64</v>
      </c>
      <c r="B38" s="24">
        <f>COUNT(B36:S36)</f>
        <v>11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5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46.363636363636367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2"/>
    </row>
    <row r="55" spans="1:1" x14ac:dyDescent="0.25">
      <c r="A55" s="82"/>
    </row>
    <row r="58" spans="1:1" x14ac:dyDescent="0.25">
      <c r="A58" s="65"/>
    </row>
    <row r="61" spans="1:1" x14ac:dyDescent="0.25">
      <c r="A61" s="72"/>
    </row>
    <row r="64" spans="1:1" x14ac:dyDescent="0.25">
      <c r="A64" s="75"/>
    </row>
    <row r="65" spans="1:1" x14ac:dyDescent="0.25">
      <c r="A65" s="72"/>
    </row>
    <row r="73" spans="1:1" x14ac:dyDescent="0.25">
      <c r="A73" s="77"/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FF"/>
    <pageSetUpPr fitToPage="1"/>
  </sheetPr>
  <dimension ref="A1:V73"/>
  <sheetViews>
    <sheetView topLeftCell="A31" workbookViewId="0">
      <selection activeCell="B34" sqref="B34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2016</v>
      </c>
    </row>
    <row r="2" spans="1:21" ht="15.75" thickBot="1" x14ac:dyDescent="0.3"/>
    <row r="3" spans="1:21" x14ac:dyDescent="0.25">
      <c r="A3" s="9" t="s">
        <v>43</v>
      </c>
      <c r="B3" s="10" t="s">
        <v>69</v>
      </c>
      <c r="C3" s="10" t="s">
        <v>149</v>
      </c>
      <c r="D3" s="10" t="s">
        <v>285</v>
      </c>
      <c r="E3" s="10" t="s">
        <v>286</v>
      </c>
      <c r="F3" s="10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2016</v>
      </c>
      <c r="C4" s="13">
        <f>+B4</f>
        <v>2016</v>
      </c>
      <c r="D4" s="13">
        <f t="shared" ref="D4:S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 t="shared" si="0"/>
        <v>2016</v>
      </c>
      <c r="Q4" s="13">
        <f t="shared" si="0"/>
        <v>2016</v>
      </c>
      <c r="R4" s="13">
        <f t="shared" si="0"/>
        <v>2016</v>
      </c>
      <c r="S4" s="13">
        <f t="shared" si="0"/>
        <v>2016</v>
      </c>
      <c r="T4" s="12" t="s">
        <v>45</v>
      </c>
      <c r="U4" s="13">
        <v>2016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1</v>
      </c>
      <c r="D6" s="17"/>
      <c r="E6" s="17"/>
      <c r="F6" s="17"/>
      <c r="G6" s="17">
        <v>6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7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>
        <v>3</v>
      </c>
      <c r="C8" s="16"/>
      <c r="D8" s="16"/>
      <c r="E8" s="16"/>
      <c r="F8" s="16">
        <v>3</v>
      </c>
      <c r="G8" s="16">
        <v>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7</v>
      </c>
    </row>
    <row r="9" spans="1:21" x14ac:dyDescent="0.25">
      <c r="A9" s="16" t="s">
        <v>3</v>
      </c>
      <c r="B9" s="16"/>
      <c r="C9" s="16">
        <v>1</v>
      </c>
      <c r="D9" s="16"/>
      <c r="E9" s="16"/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3</v>
      </c>
    </row>
    <row r="10" spans="1:21" x14ac:dyDescent="0.25">
      <c r="A10" s="16" t="s">
        <v>4</v>
      </c>
      <c r="B10" s="16">
        <v>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>
        <v>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1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>
        <v>1</v>
      </c>
      <c r="D15" s="16">
        <v>1</v>
      </c>
      <c r="E15" s="16"/>
      <c r="F15" s="16"/>
      <c r="G15" s="16">
        <v>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4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0</v>
      </c>
    </row>
    <row r="19" spans="1:22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0</v>
      </c>
    </row>
    <row r="22" spans="1:22" x14ac:dyDescent="0.25">
      <c r="A22" s="68" t="s">
        <v>256</v>
      </c>
      <c r="B22" s="16"/>
      <c r="C22" s="16">
        <v>1</v>
      </c>
      <c r="D22" s="16"/>
      <c r="E22" s="16"/>
      <c r="F22" s="7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80">
        <f t="shared" si="1"/>
        <v>1</v>
      </c>
    </row>
    <row r="23" spans="1:22" x14ac:dyDescent="0.25">
      <c r="A23" s="68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 x14ac:dyDescent="0.25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/>
      <c r="V24" s="73"/>
    </row>
    <row r="25" spans="1:22" x14ac:dyDescent="0.25">
      <c r="A25" s="16" t="s">
        <v>42</v>
      </c>
      <c r="B25" s="16">
        <v>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1</v>
      </c>
    </row>
    <row r="26" spans="1:22" x14ac:dyDescent="0.25">
      <c r="A26" s="68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 x14ac:dyDescent="0.25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 x14ac:dyDescent="0.25">
      <c r="A28" s="16" t="s">
        <v>15</v>
      </c>
      <c r="B28" s="16">
        <v>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 x14ac:dyDescent="0.3">
      <c r="A29" s="26" t="s">
        <v>16</v>
      </c>
      <c r="B29" s="26"/>
      <c r="C29" s="26"/>
      <c r="D29" s="26"/>
      <c r="E29" s="26"/>
      <c r="F29" s="26"/>
      <c r="G29" s="26">
        <v>1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1</v>
      </c>
    </row>
    <row r="30" spans="1:22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 x14ac:dyDescent="0.3">
      <c r="A31" s="2" t="s">
        <v>48</v>
      </c>
      <c r="B31" s="23">
        <f>COUNT(B6:B29)</f>
        <v>5</v>
      </c>
      <c r="C31" s="23">
        <f t="shared" ref="C31:G31" si="2">COUNT(C6:C29)</f>
        <v>4</v>
      </c>
      <c r="D31" s="69">
        <f t="shared" si="2"/>
        <v>1</v>
      </c>
      <c r="E31" s="23">
        <f t="shared" si="2"/>
        <v>0</v>
      </c>
      <c r="F31" s="23">
        <f t="shared" si="2"/>
        <v>2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11</v>
      </c>
    </row>
    <row r="32" spans="1:22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7</v>
      </c>
      <c r="C33" s="17">
        <f t="shared" ref="C33:G33" si="3">SUM(C6:C29)</f>
        <v>4</v>
      </c>
      <c r="D33" s="17">
        <f t="shared" si="3"/>
        <v>1</v>
      </c>
      <c r="E33" s="17">
        <f t="shared" si="3"/>
        <v>0</v>
      </c>
      <c r="F33" s="17">
        <f t="shared" si="3"/>
        <v>5</v>
      </c>
      <c r="G33" s="17">
        <f t="shared" si="3"/>
        <v>11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28</v>
      </c>
    </row>
    <row r="34" spans="1:20" ht="15.75" thickBot="1" x14ac:dyDescent="0.3">
      <c r="A34" s="26" t="s">
        <v>23</v>
      </c>
      <c r="B34" s="27">
        <f>+B33/B36</f>
        <v>0.23333333333333334</v>
      </c>
      <c r="C34" s="78">
        <f t="shared" ref="C34:T34" si="4">+C33/C36</f>
        <v>8.8888888888888892E-2</v>
      </c>
      <c r="D34" s="78">
        <f t="shared" si="4"/>
        <v>3.5714285714285712E-2</v>
      </c>
      <c r="E34" s="78">
        <f t="shared" si="4"/>
        <v>0</v>
      </c>
      <c r="F34" s="27">
        <f t="shared" si="4"/>
        <v>0.13157894736842105</v>
      </c>
      <c r="G34" s="27">
        <f t="shared" si="4"/>
        <v>0.2558139534883721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0.13397129186602871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209</v>
      </c>
    </row>
    <row r="37" spans="1:20" ht="15.75" thickBot="1" x14ac:dyDescent="0.3">
      <c r="C37" s="72"/>
      <c r="E37" s="72"/>
      <c r="F37" s="72"/>
    </row>
    <row r="38" spans="1:20" ht="15.75" thickBot="1" x14ac:dyDescent="0.3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4.666666666666667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34.833333333333336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2" t="s">
        <v>289</v>
      </c>
    </row>
    <row r="55" spans="1:1" x14ac:dyDescent="0.25">
      <c r="A55" s="82" t="s">
        <v>288</v>
      </c>
    </row>
    <row r="58" spans="1:1" x14ac:dyDescent="0.25">
      <c r="A58" s="65"/>
    </row>
    <row r="61" spans="1:1" x14ac:dyDescent="0.25">
      <c r="A61" s="72"/>
    </row>
    <row r="64" spans="1:1" x14ac:dyDescent="0.25">
      <c r="A64" s="75"/>
    </row>
    <row r="65" spans="1:1" x14ac:dyDescent="0.25">
      <c r="A65" s="72"/>
    </row>
    <row r="73" spans="1:1" x14ac:dyDescent="0.25">
      <c r="A73" s="77"/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00FF"/>
    <pageSetUpPr fitToPage="1"/>
  </sheetPr>
  <dimension ref="A1:V73"/>
  <sheetViews>
    <sheetView workbookViewId="0">
      <selection activeCell="A46" sqref="A46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2015</v>
      </c>
    </row>
    <row r="2" spans="1:21" ht="15.75" thickBot="1" x14ac:dyDescent="0.3"/>
    <row r="3" spans="1:21" x14ac:dyDescent="0.25">
      <c r="A3" s="9" t="s">
        <v>43</v>
      </c>
      <c r="B3" s="10" t="s">
        <v>102</v>
      </c>
      <c r="C3" s="10" t="s">
        <v>142</v>
      </c>
      <c r="D3" s="10" t="s">
        <v>249</v>
      </c>
      <c r="E3" s="10" t="s">
        <v>57</v>
      </c>
      <c r="F3" s="10" t="s">
        <v>260</v>
      </c>
      <c r="G3" s="11" t="s">
        <v>267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142</v>
      </c>
    </row>
    <row r="4" spans="1:21" x14ac:dyDescent="0.25">
      <c r="A4" s="12"/>
      <c r="B4" s="13">
        <v>2015</v>
      </c>
      <c r="C4" s="13">
        <f>+B4</f>
        <v>2015</v>
      </c>
      <c r="D4" s="13">
        <f t="shared" ref="D4:S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 t="shared" si="0"/>
        <v>2015</v>
      </c>
      <c r="Q4" s="13">
        <f t="shared" si="0"/>
        <v>2015</v>
      </c>
      <c r="R4" s="13">
        <f t="shared" si="0"/>
        <v>2015</v>
      </c>
      <c r="S4" s="13">
        <f t="shared" si="0"/>
        <v>2015</v>
      </c>
      <c r="T4" s="12" t="s">
        <v>45</v>
      </c>
      <c r="U4" s="13">
        <v>2015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>
        <v>5</v>
      </c>
      <c r="C6" s="17"/>
      <c r="D6" s="17"/>
      <c r="E6" s="17">
        <v>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>
        <v>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1</v>
      </c>
    </row>
    <row r="8" spans="1:21" x14ac:dyDescent="0.25">
      <c r="A8" s="16" t="s">
        <v>2</v>
      </c>
      <c r="B8" s="16">
        <v>2</v>
      </c>
      <c r="C8" s="16"/>
      <c r="D8" s="16"/>
      <c r="E8" s="16">
        <v>5</v>
      </c>
      <c r="F8" s="16"/>
      <c r="G8" s="16">
        <v>4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11</v>
      </c>
    </row>
    <row r="9" spans="1:21" x14ac:dyDescent="0.25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1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>
        <v>1</v>
      </c>
      <c r="D15" s="16"/>
      <c r="E15" s="16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2</v>
      </c>
    </row>
    <row r="16" spans="1:21" x14ac:dyDescent="0.25">
      <c r="A16" s="16" t="s">
        <v>17</v>
      </c>
      <c r="B16" s="16"/>
      <c r="C16" s="16"/>
      <c r="D16" s="16"/>
      <c r="E16" s="16">
        <v>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4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>
        <v>5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5</v>
      </c>
    </row>
    <row r="19" spans="1:22" x14ac:dyDescent="0.25">
      <c r="A19" s="16" t="s">
        <v>9</v>
      </c>
      <c r="B19" s="16"/>
      <c r="C19" s="16"/>
      <c r="D19" s="16"/>
      <c r="E19" s="16"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 x14ac:dyDescent="0.25">
      <c r="A21" s="16" t="s">
        <v>13</v>
      </c>
      <c r="B21" s="16"/>
      <c r="C21" s="16"/>
      <c r="D21" s="16"/>
      <c r="E21" s="16"/>
      <c r="F21" s="16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1</v>
      </c>
    </row>
    <row r="22" spans="1:22" x14ac:dyDescent="0.25">
      <c r="A22" s="64" t="s">
        <v>256</v>
      </c>
      <c r="B22" s="16"/>
      <c r="C22" s="16"/>
      <c r="D22" s="16"/>
      <c r="E22" s="16"/>
      <c r="F22" s="64">
        <v>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66">
        <f t="shared" si="1"/>
        <v>1</v>
      </c>
    </row>
    <row r="23" spans="1:22" x14ac:dyDescent="0.25">
      <c r="A23" s="68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 x14ac:dyDescent="0.25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>
        <v>4</v>
      </c>
      <c r="V24" s="73" t="s">
        <v>208</v>
      </c>
    </row>
    <row r="25" spans="1:22" x14ac:dyDescent="0.25">
      <c r="A25" s="16" t="s">
        <v>42</v>
      </c>
      <c r="B25" s="16"/>
      <c r="C25" s="16"/>
      <c r="D25" s="16"/>
      <c r="E25" s="16">
        <v>2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2</v>
      </c>
    </row>
    <row r="26" spans="1:22" x14ac:dyDescent="0.25">
      <c r="A26" s="68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 x14ac:dyDescent="0.25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 x14ac:dyDescent="0.25">
      <c r="A28" s="16" t="s">
        <v>15</v>
      </c>
      <c r="B28" s="16"/>
      <c r="C28" s="16">
        <v>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 x14ac:dyDescent="0.3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2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 x14ac:dyDescent="0.3">
      <c r="A31" s="2" t="s">
        <v>48</v>
      </c>
      <c r="B31" s="23">
        <f>COUNT(B6:B29)</f>
        <v>3</v>
      </c>
      <c r="C31" s="23">
        <f t="shared" ref="C31:G31" si="2">COUNT(C6:C29)</f>
        <v>2</v>
      </c>
      <c r="D31" s="69">
        <f t="shared" si="2"/>
        <v>0</v>
      </c>
      <c r="E31" s="23">
        <f t="shared" si="2"/>
        <v>6</v>
      </c>
      <c r="F31" s="23">
        <f t="shared" si="2"/>
        <v>3</v>
      </c>
      <c r="G31" s="23">
        <f t="shared" si="2"/>
        <v>2</v>
      </c>
      <c r="H31" s="23"/>
      <c r="I31" s="23"/>
      <c r="J31" s="23"/>
      <c r="K31" s="23"/>
      <c r="L31" s="69"/>
      <c r="M31" s="23"/>
      <c r="N31" s="23"/>
      <c r="O31" s="23"/>
      <c r="P31" s="23"/>
      <c r="Q31" s="23"/>
      <c r="R31" s="23"/>
      <c r="S31" s="23"/>
      <c r="T31" s="9">
        <v>12</v>
      </c>
    </row>
    <row r="32" spans="1:22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8</v>
      </c>
      <c r="C33" s="17">
        <f t="shared" ref="C33:G33" si="3">SUM(C6:C29)</f>
        <v>2</v>
      </c>
      <c r="D33" s="17">
        <f t="shared" si="3"/>
        <v>0</v>
      </c>
      <c r="E33" s="17">
        <f t="shared" si="3"/>
        <v>14</v>
      </c>
      <c r="F33" s="17">
        <f t="shared" si="3"/>
        <v>3</v>
      </c>
      <c r="G33" s="17">
        <f t="shared" si="3"/>
        <v>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36</v>
      </c>
    </row>
    <row r="34" spans="1:20" ht="15.75" thickBot="1" x14ac:dyDescent="0.3">
      <c r="A34" s="26" t="s">
        <v>23</v>
      </c>
      <c r="B34" s="27">
        <f>+B33/B36</f>
        <v>0.25806451612903225</v>
      </c>
      <c r="C34" s="74">
        <f t="shared" ref="C34:T34" si="4">+C33/C36</f>
        <v>5.8823529411764705E-2</v>
      </c>
      <c r="D34" s="74">
        <f t="shared" si="4"/>
        <v>0</v>
      </c>
      <c r="E34" s="27">
        <f t="shared" si="4"/>
        <v>0.35897435897435898</v>
      </c>
      <c r="F34" s="27">
        <f t="shared" si="4"/>
        <v>2.7027027027027029E-2</v>
      </c>
      <c r="G34" s="27">
        <f t="shared" si="4"/>
        <v>0.13636363636363635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0.12121212121212122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297</v>
      </c>
    </row>
    <row r="37" spans="1:20" ht="15.75" thickBot="1" x14ac:dyDescent="0.3">
      <c r="C37" s="72" t="s">
        <v>208</v>
      </c>
      <c r="E37" s="72" t="s">
        <v>252</v>
      </c>
      <c r="F37" s="72" t="s">
        <v>261</v>
      </c>
    </row>
    <row r="38" spans="1:20" ht="15.75" thickBot="1" x14ac:dyDescent="0.3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6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49.5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t="s">
        <v>246</v>
      </c>
    </row>
    <row r="55" spans="1:1" x14ac:dyDescent="0.25">
      <c r="A55" t="s">
        <v>244</v>
      </c>
    </row>
    <row r="56" spans="1:1" x14ac:dyDescent="0.25">
      <c r="A56" t="s">
        <v>245</v>
      </c>
    </row>
    <row r="58" spans="1:1" x14ac:dyDescent="0.25">
      <c r="A58" s="65" t="s">
        <v>247</v>
      </c>
    </row>
    <row r="59" spans="1:1" x14ac:dyDescent="0.25">
      <c r="A59" t="s">
        <v>248</v>
      </c>
    </row>
    <row r="61" spans="1:1" x14ac:dyDescent="0.25">
      <c r="A61" s="72" t="s">
        <v>254</v>
      </c>
    </row>
    <row r="62" spans="1:1" x14ac:dyDescent="0.25">
      <c r="A62" t="s">
        <v>255</v>
      </c>
    </row>
    <row r="64" spans="1:1" x14ac:dyDescent="0.25">
      <c r="A64" s="75" t="s">
        <v>263</v>
      </c>
    </row>
    <row r="65" spans="1:1" x14ac:dyDescent="0.25">
      <c r="A65" s="72" t="s">
        <v>268</v>
      </c>
    </row>
    <row r="66" spans="1:1" x14ac:dyDescent="0.25">
      <c r="A66" t="s">
        <v>269</v>
      </c>
    </row>
    <row r="67" spans="1:1" x14ac:dyDescent="0.25">
      <c r="A67" t="s">
        <v>266</v>
      </c>
    </row>
    <row r="68" spans="1:1" x14ac:dyDescent="0.25">
      <c r="A68" t="s">
        <v>270</v>
      </c>
    </row>
    <row r="69" spans="1:1" x14ac:dyDescent="0.25">
      <c r="A69" t="s">
        <v>271</v>
      </c>
    </row>
    <row r="70" spans="1:1" x14ac:dyDescent="0.25">
      <c r="A70" t="s">
        <v>272</v>
      </c>
    </row>
    <row r="71" spans="1:1" x14ac:dyDescent="0.25">
      <c r="A71" t="s">
        <v>273</v>
      </c>
    </row>
    <row r="73" spans="1:1" x14ac:dyDescent="0.25">
      <c r="A73" s="77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  <pageSetUpPr fitToPage="1"/>
  </sheetPr>
  <dimension ref="A1:V54"/>
  <sheetViews>
    <sheetView workbookViewId="0"/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2014</v>
      </c>
    </row>
    <row r="2" spans="1:21" ht="15.75" thickBot="1" x14ac:dyDescent="0.3"/>
    <row r="3" spans="1:21" x14ac:dyDescent="0.25">
      <c r="A3" s="9" t="s">
        <v>43</v>
      </c>
      <c r="B3" s="10" t="s">
        <v>139</v>
      </c>
      <c r="C3" s="10" t="s">
        <v>218</v>
      </c>
      <c r="D3" s="10" t="s">
        <v>223</v>
      </c>
      <c r="E3" s="10" t="s">
        <v>226</v>
      </c>
      <c r="F3" s="10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227</v>
      </c>
    </row>
    <row r="4" spans="1:21" x14ac:dyDescent="0.25">
      <c r="A4" s="12"/>
      <c r="B4" s="13">
        <v>2014</v>
      </c>
      <c r="C4" s="13">
        <f>+B4</f>
        <v>2014</v>
      </c>
      <c r="D4" s="13">
        <f t="shared" ref="D4:Q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 t="shared" si="0"/>
        <v>2014</v>
      </c>
      <c r="Q4" s="13">
        <f t="shared" si="0"/>
        <v>2014</v>
      </c>
      <c r="R4" s="13">
        <f t="shared" ref="R4" si="1">+Q4</f>
        <v>2014</v>
      </c>
      <c r="S4" s="13">
        <f t="shared" ref="S4" si="2">+R4</f>
        <v>2014</v>
      </c>
      <c r="T4" s="12" t="s">
        <v>45</v>
      </c>
      <c r="U4" s="13">
        <v>2014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>
        <v>1</v>
      </c>
      <c r="C6" s="17"/>
      <c r="D6" s="17">
        <v>4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8" si="3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3"/>
        <v>1</v>
      </c>
    </row>
    <row r="8" spans="1:21" x14ac:dyDescent="0.25">
      <c r="A8" s="16" t="s">
        <v>2</v>
      </c>
      <c r="B8" s="16"/>
      <c r="C8" s="16">
        <v>2</v>
      </c>
      <c r="D8" s="16">
        <v>1</v>
      </c>
      <c r="E8" s="16"/>
      <c r="F8" s="16">
        <v>1</v>
      </c>
      <c r="G8" s="16">
        <v>3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3"/>
        <v>7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3"/>
        <v>0</v>
      </c>
    </row>
    <row r="10" spans="1:21" x14ac:dyDescent="0.25">
      <c r="A10" s="16" t="s">
        <v>4</v>
      </c>
      <c r="B10" s="16"/>
      <c r="C10" s="16"/>
      <c r="D10" s="16">
        <v>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3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3"/>
        <v>0</v>
      </c>
    </row>
    <row r="12" spans="1:21" x14ac:dyDescent="0.25">
      <c r="A12" s="16" t="s">
        <v>6</v>
      </c>
      <c r="B12" s="16"/>
      <c r="C12" s="16"/>
      <c r="D12" s="16">
        <v>1</v>
      </c>
      <c r="E12" s="16"/>
      <c r="F12" s="16"/>
      <c r="G12" s="16">
        <v>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3"/>
        <v>3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3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3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>
        <v>1</v>
      </c>
      <c r="H15" s="16">
        <v>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3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3</v>
      </c>
      <c r="G16" s="16">
        <v>2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3"/>
        <v>5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3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3"/>
        <v>0</v>
      </c>
    </row>
    <row r="19" spans="1:22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3"/>
        <v>2</v>
      </c>
    </row>
    <row r="20" spans="1:22" x14ac:dyDescent="0.25">
      <c r="A20" s="16" t="s">
        <v>10</v>
      </c>
      <c r="B20" s="16"/>
      <c r="C20" s="16"/>
      <c r="D20" s="16">
        <v>1</v>
      </c>
      <c r="E20" s="16"/>
      <c r="F20" s="16"/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3"/>
        <v>2</v>
      </c>
    </row>
    <row r="21" spans="1:22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3"/>
        <v>0</v>
      </c>
    </row>
    <row r="22" spans="1:22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3"/>
        <v>0</v>
      </c>
    </row>
    <row r="23" spans="1:22" x14ac:dyDescent="0.25">
      <c r="A23" s="16" t="s">
        <v>11</v>
      </c>
      <c r="B23" s="16"/>
      <c r="C23" s="16"/>
      <c r="D23" s="16"/>
      <c r="E23" s="16">
        <v>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3"/>
        <v>1</v>
      </c>
      <c r="U23" s="16">
        <v>60</v>
      </c>
      <c r="V23" s="16" t="s">
        <v>208</v>
      </c>
    </row>
    <row r="24" spans="1:22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3"/>
        <v>0</v>
      </c>
    </row>
    <row r="25" spans="1:22" x14ac:dyDescent="0.25">
      <c r="A25" s="68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3"/>
        <v>0</v>
      </c>
    </row>
    <row r="26" spans="1:22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3"/>
        <v>0</v>
      </c>
    </row>
    <row r="27" spans="1:22" x14ac:dyDescent="0.25">
      <c r="A27" s="16" t="s">
        <v>15</v>
      </c>
      <c r="B27" s="16"/>
      <c r="C27" s="16"/>
      <c r="D27" s="16">
        <v>1</v>
      </c>
      <c r="E27" s="16">
        <v>1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3"/>
        <v>2</v>
      </c>
    </row>
    <row r="28" spans="1:22" ht="15.75" thickBot="1" x14ac:dyDescent="0.3">
      <c r="A28" s="26" t="s">
        <v>16</v>
      </c>
      <c r="B28" s="26"/>
      <c r="C28" s="26"/>
      <c r="D28" s="26"/>
      <c r="E28" s="26"/>
      <c r="F28" s="26"/>
      <c r="G28" s="26">
        <v>10</v>
      </c>
      <c r="H28" s="26">
        <v>1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>
        <f t="shared" si="3"/>
        <v>11</v>
      </c>
    </row>
    <row r="29" spans="1:22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2" ht="15.75" thickBot="1" x14ac:dyDescent="0.3">
      <c r="A30" s="2" t="s">
        <v>48</v>
      </c>
      <c r="B30" s="23">
        <f>COUNT(B6:B28)</f>
        <v>1</v>
      </c>
      <c r="C30" s="23">
        <f t="shared" ref="C30:H30" si="4">COUNT(C6:C28)</f>
        <v>1</v>
      </c>
      <c r="D30" s="69">
        <f t="shared" si="4"/>
        <v>6</v>
      </c>
      <c r="E30" s="23">
        <f t="shared" si="4"/>
        <v>2</v>
      </c>
      <c r="F30" s="23">
        <f t="shared" si="4"/>
        <v>2</v>
      </c>
      <c r="G30" s="61">
        <f t="shared" si="4"/>
        <v>9</v>
      </c>
      <c r="H30" s="23">
        <f t="shared" si="4"/>
        <v>3</v>
      </c>
      <c r="I30" s="23"/>
      <c r="J30" s="23"/>
      <c r="K30" s="23"/>
      <c r="L30" s="69"/>
      <c r="M30" s="23"/>
      <c r="N30" s="23"/>
      <c r="O30" s="23"/>
      <c r="P30" s="23"/>
      <c r="Q30" s="23"/>
      <c r="R30" s="23"/>
      <c r="S30" s="23"/>
      <c r="T30" s="9">
        <v>12</v>
      </c>
    </row>
    <row r="31" spans="1:22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2" x14ac:dyDescent="0.25">
      <c r="A32" s="17" t="s">
        <v>105</v>
      </c>
      <c r="B32" s="17">
        <f>SUM(B6:B28)</f>
        <v>1</v>
      </c>
      <c r="C32" s="17">
        <f t="shared" ref="C32:H32" si="5">SUM(C6:C28)</f>
        <v>2</v>
      </c>
      <c r="D32" s="17">
        <f t="shared" si="5"/>
        <v>9</v>
      </c>
      <c r="E32" s="17">
        <f t="shared" si="5"/>
        <v>2</v>
      </c>
      <c r="F32" s="17">
        <f t="shared" si="5"/>
        <v>4</v>
      </c>
      <c r="G32" s="17">
        <f t="shared" si="5"/>
        <v>22</v>
      </c>
      <c r="H32" s="17">
        <f t="shared" si="5"/>
        <v>3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>
        <f>SUM(T6:T28)</f>
        <v>43</v>
      </c>
    </row>
    <row r="33" spans="1:20" ht="15.75" thickBot="1" x14ac:dyDescent="0.3">
      <c r="A33" s="26" t="s">
        <v>23</v>
      </c>
      <c r="B33" s="27">
        <f>+B32/B35</f>
        <v>6.6666666666666666E-2</v>
      </c>
      <c r="C33" s="27">
        <f t="shared" ref="C33:T33" si="6">+C32/C35</f>
        <v>2.3809523809523808E-2</v>
      </c>
      <c r="D33" s="27">
        <f t="shared" si="6"/>
        <v>0.26470588235294118</v>
      </c>
      <c r="E33" s="27">
        <f t="shared" si="6"/>
        <v>0.125</v>
      </c>
      <c r="F33" s="27">
        <f t="shared" si="6"/>
        <v>0.1</v>
      </c>
      <c r="G33" s="27">
        <f t="shared" si="6"/>
        <v>0.45833333333333331</v>
      </c>
      <c r="H33" s="27">
        <f t="shared" si="6"/>
        <v>9.375E-2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>
        <f t="shared" si="6"/>
        <v>0.15985130111524162</v>
      </c>
    </row>
    <row r="34" spans="1:20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2"/>
    </row>
    <row r="35" spans="1:20" ht="15.75" thickBot="1" x14ac:dyDescent="0.3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>
        <f>SUM(B35:S35)</f>
        <v>269</v>
      </c>
    </row>
    <row r="36" spans="1:20" ht="15.75" thickBot="1" x14ac:dyDescent="0.3"/>
    <row r="37" spans="1:20" ht="15.75" thickBot="1" x14ac:dyDescent="0.3">
      <c r="A37" s="31" t="s">
        <v>64</v>
      </c>
      <c r="B37" s="24">
        <f>COUNT(B35:S35)</f>
        <v>7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AVERAGE(B32:S32)</f>
        <v>6.1428571428571432</v>
      </c>
    </row>
    <row r="38" spans="1:20" ht="15.75" thickBot="1" x14ac:dyDescent="0.3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AVERAGE(B35:S35)</f>
        <v>38.428571428571431</v>
      </c>
    </row>
    <row r="40" spans="1:20" x14ac:dyDescent="0.25">
      <c r="A40" s="32" t="s">
        <v>49</v>
      </c>
    </row>
    <row r="41" spans="1:20" x14ac:dyDescent="0.25">
      <c r="A41" t="s">
        <v>170</v>
      </c>
    </row>
    <row r="42" spans="1:20" x14ac:dyDescent="0.25">
      <c r="A42" t="s">
        <v>216</v>
      </c>
    </row>
    <row r="43" spans="1:20" x14ac:dyDescent="0.25">
      <c r="A43" t="s">
        <v>217</v>
      </c>
    </row>
    <row r="45" spans="1:20" x14ac:dyDescent="0.25">
      <c r="A45" t="s">
        <v>93</v>
      </c>
    </row>
    <row r="46" spans="1:20" x14ac:dyDescent="0.25">
      <c r="A46" t="s">
        <v>165</v>
      </c>
    </row>
    <row r="47" spans="1:20" x14ac:dyDescent="0.25">
      <c r="A47" t="s">
        <v>200</v>
      </c>
    </row>
    <row r="49" spans="1:1" x14ac:dyDescent="0.25">
      <c r="A49" t="s">
        <v>95</v>
      </c>
    </row>
    <row r="51" spans="1:1" x14ac:dyDescent="0.25">
      <c r="A51" s="65" t="s">
        <v>228</v>
      </c>
    </row>
    <row r="52" spans="1:1" x14ac:dyDescent="0.25">
      <c r="A52" t="s">
        <v>240</v>
      </c>
    </row>
    <row r="54" spans="1:1" x14ac:dyDescent="0.25">
      <c r="A54" t="s">
        <v>239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  <pageSetUpPr fitToPage="1"/>
  </sheetPr>
  <dimension ref="A1:U61"/>
  <sheetViews>
    <sheetView topLeftCell="A7" workbookViewId="0">
      <selection activeCell="X4" sqref="X4"/>
    </sheetView>
  </sheetViews>
  <sheetFormatPr defaultRowHeight="15" x14ac:dyDescent="0.25"/>
  <cols>
    <col min="1" max="1" width="29.140625" customWidth="1"/>
    <col min="2" max="20" width="5.140625" customWidth="1"/>
    <col min="21" max="21" width="7.28515625" customWidth="1"/>
  </cols>
  <sheetData>
    <row r="1" spans="1:21" ht="18.75" x14ac:dyDescent="0.3">
      <c r="A1" s="1" t="s">
        <v>96</v>
      </c>
      <c r="U1" s="1">
        <v>2013</v>
      </c>
    </row>
    <row r="2" spans="1:21" ht="15.75" thickBot="1" x14ac:dyDescent="0.3"/>
    <row r="3" spans="1:21" x14ac:dyDescent="0.25">
      <c r="A3" s="9" t="s">
        <v>43</v>
      </c>
      <c r="B3" s="10" t="s">
        <v>171</v>
      </c>
      <c r="C3" s="10" t="s">
        <v>52</v>
      </c>
      <c r="D3" s="10" t="s">
        <v>172</v>
      </c>
      <c r="E3" s="10" t="s">
        <v>173</v>
      </c>
      <c r="F3" s="10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186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11" t="s">
        <v>212</v>
      </c>
      <c r="R3" s="11"/>
      <c r="S3" s="11"/>
      <c r="T3" s="3"/>
      <c r="U3" s="18" t="s">
        <v>44</v>
      </c>
    </row>
    <row r="4" spans="1:21" x14ac:dyDescent="0.25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3"/>
      <c r="S4" s="13"/>
      <c r="T4" s="13"/>
      <c r="U4" s="12" t="s">
        <v>45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>
        <v>1</v>
      </c>
      <c r="M6" s="17"/>
      <c r="N6" s="17">
        <v>1</v>
      </c>
      <c r="O6" s="17">
        <v>1</v>
      </c>
      <c r="P6" s="17"/>
      <c r="Q6" s="17"/>
      <c r="R6" s="17"/>
      <c r="S6" s="17"/>
      <c r="T6" s="22"/>
      <c r="U6" s="17">
        <f>SUM(B6:T6)</f>
        <v>3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>
        <v>1</v>
      </c>
      <c r="M7" s="16"/>
      <c r="N7" s="16"/>
      <c r="O7" s="16"/>
      <c r="P7" s="16"/>
      <c r="Q7" s="16"/>
      <c r="R7" s="16"/>
      <c r="S7" s="16"/>
      <c r="T7" s="28"/>
      <c r="U7" s="16">
        <f t="shared" ref="U7:U28" si="5">SUM(B7:T7)</f>
        <v>1</v>
      </c>
    </row>
    <row r="8" spans="1:21" x14ac:dyDescent="0.25">
      <c r="A8" s="16" t="s">
        <v>2</v>
      </c>
      <c r="B8" s="16"/>
      <c r="C8" s="16"/>
      <c r="D8" s="16">
        <v>1</v>
      </c>
      <c r="E8" s="16"/>
      <c r="F8" s="16">
        <v>2</v>
      </c>
      <c r="G8" s="16"/>
      <c r="H8" s="16"/>
      <c r="I8" s="16"/>
      <c r="J8" s="16"/>
      <c r="K8" s="16"/>
      <c r="L8" s="16">
        <v>2</v>
      </c>
      <c r="M8" s="16">
        <v>2</v>
      </c>
      <c r="N8" s="16"/>
      <c r="O8" s="16">
        <v>13</v>
      </c>
      <c r="P8" s="16">
        <v>1</v>
      </c>
      <c r="Q8" s="16"/>
      <c r="R8" s="16"/>
      <c r="S8" s="16"/>
      <c r="T8" s="28"/>
      <c r="U8" s="16">
        <f t="shared" si="5"/>
        <v>21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8"/>
      <c r="U9" s="16">
        <f t="shared" si="5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5"/>
        <v>0</v>
      </c>
    </row>
    <row r="11" spans="1:21" x14ac:dyDescent="0.25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5"/>
        <v>1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>
        <v>1</v>
      </c>
      <c r="M12" s="16"/>
      <c r="N12" s="16"/>
      <c r="O12" s="16"/>
      <c r="P12" s="16"/>
      <c r="Q12" s="16"/>
      <c r="R12" s="16"/>
      <c r="S12" s="16"/>
      <c r="T12" s="28"/>
      <c r="U12" s="16">
        <f t="shared" si="5"/>
        <v>1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5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5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5"/>
        <v>1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5</v>
      </c>
      <c r="J16" s="16">
        <v>7</v>
      </c>
      <c r="K16" s="16">
        <v>13</v>
      </c>
      <c r="L16" s="16">
        <v>7</v>
      </c>
      <c r="M16" s="16"/>
      <c r="N16" s="16"/>
      <c r="O16" s="16"/>
      <c r="P16" s="16"/>
      <c r="Q16" s="16"/>
      <c r="R16" s="16"/>
      <c r="S16" s="16"/>
      <c r="T16" s="28"/>
      <c r="U16" s="16">
        <f t="shared" si="5"/>
        <v>32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5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>
        <v>1</v>
      </c>
      <c r="O18" s="16"/>
      <c r="P18" s="16"/>
      <c r="Q18" s="16"/>
      <c r="R18" s="16"/>
      <c r="S18" s="16"/>
      <c r="T18" s="28"/>
      <c r="U18" s="16">
        <f t="shared" si="5"/>
        <v>1</v>
      </c>
    </row>
    <row r="19" spans="1:21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8"/>
      <c r="U19" s="16">
        <f>SUM(B19:T19)</f>
        <v>0</v>
      </c>
    </row>
    <row r="20" spans="1:21" x14ac:dyDescent="0.25">
      <c r="A20" s="16" t="s">
        <v>10</v>
      </c>
      <c r="B20" s="16"/>
      <c r="C20" s="16"/>
      <c r="D20" s="16"/>
      <c r="E20" s="16"/>
      <c r="F20" s="16">
        <v>1</v>
      </c>
      <c r="G20" s="16"/>
      <c r="H20" s="16"/>
      <c r="I20" s="16"/>
      <c r="J20" s="16">
        <v>1</v>
      </c>
      <c r="K20" s="16">
        <v>1</v>
      </c>
      <c r="L20" s="16"/>
      <c r="M20" s="16"/>
      <c r="N20" s="16"/>
      <c r="O20" s="16"/>
      <c r="P20" s="16"/>
      <c r="Q20" s="16">
        <v>1</v>
      </c>
      <c r="R20" s="16"/>
      <c r="S20" s="16"/>
      <c r="T20" s="28"/>
      <c r="U20" s="16">
        <f t="shared" si="5"/>
        <v>4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8"/>
      <c r="U21" s="16">
        <f t="shared" si="5"/>
        <v>0</v>
      </c>
    </row>
    <row r="22" spans="1:21" x14ac:dyDescent="0.25">
      <c r="A22" s="64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4">
        <v>2</v>
      </c>
      <c r="O22" s="64">
        <v>1</v>
      </c>
      <c r="P22" s="16"/>
      <c r="Q22" s="16"/>
      <c r="R22" s="16"/>
      <c r="S22" s="16"/>
      <c r="T22" s="28"/>
      <c r="U22" s="66">
        <f t="shared" si="5"/>
        <v>3</v>
      </c>
    </row>
    <row r="23" spans="1:21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>
        <v>1</v>
      </c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5"/>
        <v>1</v>
      </c>
    </row>
    <row r="24" spans="1:21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5"/>
        <v>0</v>
      </c>
    </row>
    <row r="25" spans="1:21" x14ac:dyDescent="0.25">
      <c r="A25" s="64" t="s">
        <v>177</v>
      </c>
      <c r="B25" s="16"/>
      <c r="C25" s="16"/>
      <c r="D25" s="16"/>
      <c r="E25" s="16"/>
      <c r="F25" s="16"/>
      <c r="G25" s="16"/>
      <c r="H25" s="64">
        <v>1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66">
        <f t="shared" si="5"/>
        <v>1</v>
      </c>
    </row>
    <row r="26" spans="1:21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8"/>
      <c r="U26" s="16">
        <f t="shared" si="5"/>
        <v>0</v>
      </c>
    </row>
    <row r="27" spans="1:21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8"/>
      <c r="U27" s="16">
        <f t="shared" si="5"/>
        <v>0</v>
      </c>
    </row>
    <row r="28" spans="1:21" ht="15.75" thickBot="1" x14ac:dyDescent="0.3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>
        <v>1</v>
      </c>
      <c r="M28" s="26">
        <v>3</v>
      </c>
      <c r="N28" s="26"/>
      <c r="O28" s="26"/>
      <c r="P28" s="26"/>
      <c r="Q28" s="26"/>
      <c r="R28" s="26"/>
      <c r="S28" s="26"/>
      <c r="T28" s="25"/>
      <c r="U28" s="26">
        <f t="shared" si="5"/>
        <v>4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 ht="15.75" thickBot="1" x14ac:dyDescent="0.3">
      <c r="A30" s="2" t="s">
        <v>48</v>
      </c>
      <c r="B30" s="23">
        <f>COUNT(B6:B28)</f>
        <v>0</v>
      </c>
      <c r="C30" s="23">
        <f t="shared" ref="C30:M30" si="6">COUNT(C6:C28)</f>
        <v>0</v>
      </c>
      <c r="D30" s="23">
        <f t="shared" si="6"/>
        <v>2</v>
      </c>
      <c r="E30" s="23">
        <f t="shared" si="6"/>
        <v>0</v>
      </c>
      <c r="F30" s="23">
        <f t="shared" si="6"/>
        <v>2</v>
      </c>
      <c r="G30" s="23">
        <f t="shared" si="6"/>
        <v>0</v>
      </c>
      <c r="H30" s="23">
        <f t="shared" si="6"/>
        <v>1</v>
      </c>
      <c r="I30" s="23">
        <f t="shared" si="6"/>
        <v>1</v>
      </c>
      <c r="J30" s="23">
        <f t="shared" si="6"/>
        <v>3</v>
      </c>
      <c r="K30" s="23">
        <f t="shared" si="6"/>
        <v>3</v>
      </c>
      <c r="L30" s="61">
        <f t="shared" si="6"/>
        <v>6</v>
      </c>
      <c r="M30" s="23">
        <f t="shared" si="6"/>
        <v>2</v>
      </c>
      <c r="N30" s="23">
        <f t="shared" ref="N30:Q30" si="7">COUNT(N6:N28)</f>
        <v>3</v>
      </c>
      <c r="O30" s="23">
        <f t="shared" si="7"/>
        <v>3</v>
      </c>
      <c r="P30" s="23">
        <f t="shared" si="7"/>
        <v>1</v>
      </c>
      <c r="Q30" s="23">
        <f t="shared" si="7"/>
        <v>1</v>
      </c>
      <c r="R30" s="23"/>
      <c r="S30" s="23"/>
      <c r="T30" s="23"/>
      <c r="U30" s="9">
        <v>13</v>
      </c>
    </row>
    <row r="31" spans="1:21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9"/>
    </row>
    <row r="32" spans="1:21" x14ac:dyDescent="0.25">
      <c r="A32" s="17" t="s">
        <v>105</v>
      </c>
      <c r="B32" s="17">
        <f>SUM(B6:B28)</f>
        <v>0</v>
      </c>
      <c r="C32" s="17">
        <f t="shared" ref="C32:M32" si="8">SUM(C6:C28)</f>
        <v>0</v>
      </c>
      <c r="D32" s="17">
        <f t="shared" si="8"/>
        <v>2</v>
      </c>
      <c r="E32" s="17">
        <f t="shared" si="8"/>
        <v>0</v>
      </c>
      <c r="F32" s="17">
        <f t="shared" si="8"/>
        <v>3</v>
      </c>
      <c r="G32" s="17">
        <f t="shared" si="8"/>
        <v>0</v>
      </c>
      <c r="H32" s="17">
        <f t="shared" si="8"/>
        <v>1</v>
      </c>
      <c r="I32" s="17">
        <f t="shared" si="8"/>
        <v>5</v>
      </c>
      <c r="J32" s="17">
        <f>SUM(J6:J28)</f>
        <v>9</v>
      </c>
      <c r="K32" s="17">
        <f t="shared" si="8"/>
        <v>15</v>
      </c>
      <c r="L32" s="17">
        <f t="shared" si="8"/>
        <v>13</v>
      </c>
      <c r="M32" s="17">
        <f t="shared" si="8"/>
        <v>5</v>
      </c>
      <c r="N32" s="17">
        <f t="shared" ref="N32:Q32" si="9">SUM(N6:N28)</f>
        <v>4</v>
      </c>
      <c r="O32" s="17">
        <f t="shared" si="9"/>
        <v>15</v>
      </c>
      <c r="P32" s="17">
        <f t="shared" si="9"/>
        <v>1</v>
      </c>
      <c r="Q32" s="17">
        <f t="shared" si="9"/>
        <v>1</v>
      </c>
      <c r="R32" s="17"/>
      <c r="S32" s="17"/>
      <c r="T32" s="17"/>
      <c r="U32" s="17">
        <f>SUM(U6:U28)</f>
        <v>74</v>
      </c>
    </row>
    <row r="33" spans="1:21" ht="15.75" thickBot="1" x14ac:dyDescent="0.3">
      <c r="A33" s="26" t="s">
        <v>23</v>
      </c>
      <c r="B33" s="27">
        <f>+B32/B35</f>
        <v>0</v>
      </c>
      <c r="C33" s="27">
        <f t="shared" ref="C33:U33" si="10">+C32/C35</f>
        <v>0</v>
      </c>
      <c r="D33" s="27">
        <f t="shared" si="10"/>
        <v>9.5238095238095233E-2</v>
      </c>
      <c r="E33" s="27">
        <f t="shared" si="10"/>
        <v>0</v>
      </c>
      <c r="F33" s="27">
        <f t="shared" si="10"/>
        <v>0.3</v>
      </c>
      <c r="G33" s="27">
        <f t="shared" si="10"/>
        <v>0</v>
      </c>
      <c r="H33" s="27">
        <f t="shared" si="10"/>
        <v>0.1</v>
      </c>
      <c r="I33" s="27">
        <f t="shared" si="10"/>
        <v>0.17857142857142858</v>
      </c>
      <c r="J33" s="27">
        <f>+J32/J35</f>
        <v>0.47368421052631576</v>
      </c>
      <c r="K33" s="27">
        <f t="shared" si="10"/>
        <v>0.41666666666666669</v>
      </c>
      <c r="L33" s="27">
        <f t="shared" si="10"/>
        <v>0.16666666666666666</v>
      </c>
      <c r="M33" s="27">
        <f t="shared" si="10"/>
        <v>0.1111111111111111</v>
      </c>
      <c r="N33" s="27">
        <f t="shared" ref="N33:Q33" si="11">+N32/N35</f>
        <v>0.1</v>
      </c>
      <c r="O33" s="27">
        <f t="shared" si="11"/>
        <v>0.19736842105263158</v>
      </c>
      <c r="P33" s="27">
        <f t="shared" si="11"/>
        <v>5.5555555555555552E-2</v>
      </c>
      <c r="Q33" s="27">
        <f t="shared" si="11"/>
        <v>0.125</v>
      </c>
      <c r="R33" s="27"/>
      <c r="S33" s="27"/>
      <c r="T33" s="27"/>
      <c r="U33" s="27">
        <f t="shared" si="10"/>
        <v>0.17011494252873563</v>
      </c>
    </row>
    <row r="34" spans="1:21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2"/>
    </row>
    <row r="35" spans="1:21" ht="15.75" thickBot="1" x14ac:dyDescent="0.3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23">
        <v>8</v>
      </c>
      <c r="R35" s="23"/>
      <c r="S35" s="23"/>
      <c r="T35" s="30"/>
      <c r="U35" s="23">
        <f>SUM(B35:T35)</f>
        <v>435</v>
      </c>
    </row>
    <row r="36" spans="1:21" ht="15.75" thickBot="1" x14ac:dyDescent="0.3"/>
    <row r="37" spans="1:21" ht="15.75" thickBot="1" x14ac:dyDescent="0.3">
      <c r="A37" s="31" t="s">
        <v>64</v>
      </c>
      <c r="B37" s="24">
        <f>COUNT(B35:T35)</f>
        <v>16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AVERAGE(B32:T32)</f>
        <v>4.625</v>
      </c>
    </row>
    <row r="38" spans="1:21" ht="15.75" thickBot="1" x14ac:dyDescent="0.3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AVERAGE(B35:T35)</f>
        <v>27.1875</v>
      </c>
    </row>
    <row r="40" spans="1:21" x14ac:dyDescent="0.25">
      <c r="A40" s="32" t="s">
        <v>49</v>
      </c>
    </row>
    <row r="41" spans="1:21" x14ac:dyDescent="0.25">
      <c r="A41" t="s">
        <v>170</v>
      </c>
    </row>
    <row r="42" spans="1:21" x14ac:dyDescent="0.25">
      <c r="A42" t="s">
        <v>182</v>
      </c>
    </row>
    <row r="43" spans="1:21" x14ac:dyDescent="0.25">
      <c r="A43" t="s">
        <v>156</v>
      </c>
    </row>
    <row r="45" spans="1:21" x14ac:dyDescent="0.25">
      <c r="A45" t="s">
        <v>93</v>
      </c>
    </row>
    <row r="46" spans="1:21" x14ac:dyDescent="0.25">
      <c r="A46" t="s">
        <v>165</v>
      </c>
    </row>
    <row r="47" spans="1:21" x14ac:dyDescent="0.25">
      <c r="A47" t="s">
        <v>200</v>
      </c>
    </row>
    <row r="49" spans="1:1" x14ac:dyDescent="0.25">
      <c r="A49" t="s">
        <v>95</v>
      </c>
    </row>
    <row r="51" spans="1:1" x14ac:dyDescent="0.25">
      <c r="A51" s="65" t="s">
        <v>180</v>
      </c>
    </row>
    <row r="52" spans="1:1" x14ac:dyDescent="0.25">
      <c r="A52" t="s">
        <v>178</v>
      </c>
    </row>
    <row r="53" spans="1:1" x14ac:dyDescent="0.25">
      <c r="A53" t="s">
        <v>179</v>
      </c>
    </row>
    <row r="54" spans="1:1" x14ac:dyDescent="0.25">
      <c r="A54" t="s">
        <v>181</v>
      </c>
    </row>
    <row r="55" spans="1:1" x14ac:dyDescent="0.25">
      <c r="A55" t="s">
        <v>183</v>
      </c>
    </row>
    <row r="56" spans="1:1" x14ac:dyDescent="0.25">
      <c r="A56" t="s">
        <v>184</v>
      </c>
    </row>
    <row r="58" spans="1:1" x14ac:dyDescent="0.25">
      <c r="A58" t="s">
        <v>188</v>
      </c>
    </row>
    <row r="60" spans="1:1" x14ac:dyDescent="0.25">
      <c r="A60" t="s">
        <v>199</v>
      </c>
    </row>
    <row r="61" spans="1:1" x14ac:dyDescent="0.25">
      <c r="A61" t="s">
        <v>198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  <pageSetUpPr fitToPage="1"/>
  </sheetPr>
  <dimension ref="A1:U58"/>
  <sheetViews>
    <sheetView workbookViewId="0">
      <selection activeCell="I17" sqref="I17"/>
    </sheetView>
  </sheetViews>
  <sheetFormatPr defaultRowHeight="15" x14ac:dyDescent="0.25"/>
  <cols>
    <col min="1" max="1" width="29.140625" customWidth="1"/>
    <col min="2" max="20" width="5.140625" customWidth="1"/>
    <col min="21" max="21" width="7.28515625" customWidth="1"/>
  </cols>
  <sheetData>
    <row r="1" spans="1:21" ht="18.75" x14ac:dyDescent="0.3">
      <c r="A1" s="1" t="s">
        <v>96</v>
      </c>
      <c r="U1" s="1">
        <v>2012</v>
      </c>
    </row>
    <row r="2" spans="1:21" ht="15.75" thickBot="1" x14ac:dyDescent="0.3"/>
    <row r="3" spans="1:21" x14ac:dyDescent="0.25">
      <c r="A3" s="9" t="s">
        <v>43</v>
      </c>
      <c r="B3" s="10" t="s">
        <v>139</v>
      </c>
      <c r="C3" s="10" t="s">
        <v>140</v>
      </c>
      <c r="D3" s="10" t="s">
        <v>99</v>
      </c>
      <c r="E3" s="10" t="s">
        <v>141</v>
      </c>
      <c r="F3" s="10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150</v>
      </c>
      <c r="L3" s="11" t="s">
        <v>152</v>
      </c>
      <c r="M3" s="11" t="s">
        <v>155</v>
      </c>
      <c r="N3" s="11"/>
      <c r="O3" s="11"/>
      <c r="P3" s="11"/>
      <c r="Q3" s="11"/>
      <c r="R3" s="11"/>
      <c r="S3" s="11"/>
      <c r="T3" s="3"/>
      <c r="U3" s="18" t="s">
        <v>44</v>
      </c>
    </row>
    <row r="4" spans="1:21" x14ac:dyDescent="0.25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13"/>
      <c r="R4" s="13"/>
      <c r="S4" s="13"/>
      <c r="T4" s="13"/>
      <c r="U4" s="12" t="s">
        <v>45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22"/>
      <c r="U6" s="17">
        <f>SUM(B6:T6)</f>
        <v>1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16"/>
      <c r="R7" s="16"/>
      <c r="S7" s="16"/>
      <c r="T7" s="28"/>
      <c r="U7" s="16">
        <f t="shared" ref="U7:U26" si="1">SUM(B7:T7)</f>
        <v>1</v>
      </c>
    </row>
    <row r="8" spans="1:21" x14ac:dyDescent="0.25">
      <c r="A8" s="16" t="s">
        <v>2</v>
      </c>
      <c r="B8" s="16"/>
      <c r="C8" s="16"/>
      <c r="D8" s="16"/>
      <c r="E8" s="16">
        <v>1</v>
      </c>
      <c r="F8" s="16"/>
      <c r="G8" s="16">
        <v>1</v>
      </c>
      <c r="H8" s="16"/>
      <c r="I8" s="16">
        <v>1</v>
      </c>
      <c r="J8" s="16">
        <v>2</v>
      </c>
      <c r="K8" s="16"/>
      <c r="L8" s="16"/>
      <c r="M8" s="16">
        <v>1</v>
      </c>
      <c r="N8" s="16"/>
      <c r="O8" s="16"/>
      <c r="P8" s="16"/>
      <c r="Q8" s="16"/>
      <c r="R8" s="16"/>
      <c r="S8" s="16"/>
      <c r="T8" s="28"/>
      <c r="U8" s="16">
        <f t="shared" si="1"/>
        <v>6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>
        <v>1</v>
      </c>
      <c r="N9" s="16"/>
      <c r="O9" s="16"/>
      <c r="P9" s="16"/>
      <c r="Q9" s="16"/>
      <c r="R9" s="16"/>
      <c r="S9" s="16"/>
      <c r="T9" s="28"/>
      <c r="U9" s="16">
        <f t="shared" si="1"/>
        <v>1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8"/>
      <c r="U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8"/>
      <c r="U16" s="16">
        <f t="shared" si="1"/>
        <v>0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1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8"/>
      <c r="U18" s="16">
        <f t="shared" si="1"/>
        <v>0</v>
      </c>
    </row>
    <row r="19" spans="1:21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>
        <v>2</v>
      </c>
      <c r="N19" s="16"/>
      <c r="O19" s="16"/>
      <c r="P19" s="16"/>
      <c r="Q19" s="16"/>
      <c r="R19" s="16"/>
      <c r="S19" s="16"/>
      <c r="T19" s="28"/>
      <c r="U19" s="16">
        <f>SUM(B19:T19)</f>
        <v>3</v>
      </c>
    </row>
    <row r="20" spans="1:21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8"/>
      <c r="U20" s="16">
        <f t="shared" si="1"/>
        <v>0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/>
      <c r="N21" s="16"/>
      <c r="O21" s="16"/>
      <c r="P21" s="16"/>
      <c r="Q21" s="16"/>
      <c r="R21" s="16"/>
      <c r="S21" s="16"/>
      <c r="T21" s="28"/>
      <c r="U21" s="16">
        <f t="shared" si="1"/>
        <v>1</v>
      </c>
    </row>
    <row r="22" spans="1:21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8"/>
      <c r="U22" s="16">
        <f t="shared" si="1"/>
        <v>0</v>
      </c>
    </row>
    <row r="23" spans="1:21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1"/>
        <v>0</v>
      </c>
    </row>
    <row r="24" spans="1:21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1"/>
        <v>0</v>
      </c>
    </row>
    <row r="25" spans="1:21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16">
        <f t="shared" si="1"/>
        <v>0</v>
      </c>
    </row>
    <row r="26" spans="1:21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>
        <v>1</v>
      </c>
      <c r="L26" s="26"/>
      <c r="M26" s="26"/>
      <c r="N26" s="26"/>
      <c r="O26" s="26"/>
      <c r="P26" s="26"/>
      <c r="Q26" s="26"/>
      <c r="R26" s="26"/>
      <c r="S26" s="26"/>
      <c r="T26" s="25"/>
      <c r="U26" s="26">
        <f t="shared" si="1"/>
        <v>1</v>
      </c>
    </row>
    <row r="27" spans="1:21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9"/>
    </row>
    <row r="28" spans="1:21" ht="15.75" thickBot="1" x14ac:dyDescent="0.3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0</v>
      </c>
      <c r="E28" s="23">
        <f t="shared" si="2"/>
        <v>1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61">
        <f t="shared" si="2"/>
        <v>4</v>
      </c>
      <c r="K28" s="23">
        <f t="shared" si="2"/>
        <v>1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23"/>
      <c r="S28" s="23"/>
      <c r="T28" s="23"/>
      <c r="U28" s="9">
        <v>9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 x14ac:dyDescent="0.25">
      <c r="A30" s="17" t="s">
        <v>105</v>
      </c>
      <c r="B30" s="17">
        <f>SUM(B6:B26)</f>
        <v>0</v>
      </c>
      <c r="C30" s="17">
        <f t="shared" ref="C30:M30" si="3">SUM(C6:C26)</f>
        <v>0</v>
      </c>
      <c r="D30" s="17">
        <f t="shared" si="3"/>
        <v>0</v>
      </c>
      <c r="E30" s="17">
        <f t="shared" si="3"/>
        <v>1</v>
      </c>
      <c r="F30" s="17">
        <f t="shared" si="3"/>
        <v>0</v>
      </c>
      <c r="G30" s="17">
        <f t="shared" si="3"/>
        <v>1</v>
      </c>
      <c r="H30" s="17">
        <f t="shared" si="3"/>
        <v>0</v>
      </c>
      <c r="I30" s="17">
        <f t="shared" si="3"/>
        <v>1</v>
      </c>
      <c r="J30" s="17">
        <f>SUM(J6:J26)</f>
        <v>5</v>
      </c>
      <c r="K30" s="17">
        <f t="shared" si="3"/>
        <v>1</v>
      </c>
      <c r="L30" s="17">
        <f t="shared" si="3"/>
        <v>1</v>
      </c>
      <c r="M30" s="17">
        <f t="shared" si="3"/>
        <v>4</v>
      </c>
      <c r="N30" s="17"/>
      <c r="O30" s="17"/>
      <c r="P30" s="17"/>
      <c r="Q30" s="17"/>
      <c r="R30" s="17"/>
      <c r="S30" s="17"/>
      <c r="T30" s="22"/>
      <c r="U30" s="17">
        <f>SUM(U6:U26)</f>
        <v>14</v>
      </c>
    </row>
    <row r="31" spans="1:21" ht="15.75" thickBot="1" x14ac:dyDescent="0.3">
      <c r="A31" s="26" t="s">
        <v>23</v>
      </c>
      <c r="B31" s="27">
        <f>+B30/B33</f>
        <v>0</v>
      </c>
      <c r="C31" s="27">
        <f t="shared" ref="C31:U31" si="4">+C30/C33</f>
        <v>0</v>
      </c>
      <c r="D31" s="27">
        <f t="shared" si="4"/>
        <v>0</v>
      </c>
      <c r="E31" s="27">
        <f t="shared" si="4"/>
        <v>3.5714285714285712E-2</v>
      </c>
      <c r="F31" s="27">
        <f t="shared" si="4"/>
        <v>0</v>
      </c>
      <c r="G31" s="27">
        <f t="shared" si="4"/>
        <v>3.7037037037037035E-2</v>
      </c>
      <c r="H31" s="27">
        <f t="shared" si="4"/>
        <v>0</v>
      </c>
      <c r="I31" s="27">
        <f t="shared" si="4"/>
        <v>0.14285714285714285</v>
      </c>
      <c r="J31" s="27">
        <f>+J30/J33</f>
        <v>0.33333333333333331</v>
      </c>
      <c r="K31" s="27">
        <f t="shared" si="4"/>
        <v>3.5714285714285712E-2</v>
      </c>
      <c r="L31" s="27">
        <f t="shared" si="4"/>
        <v>4.7619047619047616E-2</v>
      </c>
      <c r="M31" s="27">
        <f t="shared" si="4"/>
        <v>0.22222222222222221</v>
      </c>
      <c r="N31" s="27"/>
      <c r="O31" s="27"/>
      <c r="P31" s="27"/>
      <c r="Q31" s="27"/>
      <c r="R31" s="27"/>
      <c r="S31" s="27"/>
      <c r="T31" s="27"/>
      <c r="U31" s="27">
        <f t="shared" si="4"/>
        <v>7.567567567567568E-2</v>
      </c>
    </row>
    <row r="32" spans="1:21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12"/>
    </row>
    <row r="33" spans="1:21" ht="15.75" thickBot="1" x14ac:dyDescent="0.3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23"/>
      <c r="R33" s="23"/>
      <c r="S33" s="23"/>
      <c r="T33" s="30"/>
      <c r="U33" s="23">
        <f>SUM(B33:T33)</f>
        <v>185</v>
      </c>
    </row>
    <row r="34" spans="1:21" ht="15.75" thickBot="1" x14ac:dyDescent="0.3"/>
    <row r="35" spans="1:21" ht="15.75" thickBot="1" x14ac:dyDescent="0.3">
      <c r="A35" s="31" t="s">
        <v>64</v>
      </c>
      <c r="B35" s="24">
        <f>COUNT(B33:T33)</f>
        <v>12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AVERAGE(B30:T30)</f>
        <v>1.1666666666666667</v>
      </c>
    </row>
    <row r="36" spans="1:21" ht="15.75" thickBot="1" x14ac:dyDescent="0.3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AVERAGE(B33:T33)</f>
        <v>15.416666666666666</v>
      </c>
    </row>
    <row r="38" spans="1:21" x14ac:dyDescent="0.25">
      <c r="A38" s="32" t="s">
        <v>49</v>
      </c>
    </row>
    <row r="39" spans="1:21" x14ac:dyDescent="0.25">
      <c r="A39" t="s">
        <v>86</v>
      </c>
    </row>
    <row r="40" spans="1:21" x14ac:dyDescent="0.25">
      <c r="A40" t="s">
        <v>157</v>
      </c>
    </row>
    <row r="41" spans="1:21" x14ac:dyDescent="0.25">
      <c r="A41" t="s">
        <v>156</v>
      </c>
    </row>
    <row r="43" spans="1:21" x14ac:dyDescent="0.25">
      <c r="A43" t="s">
        <v>93</v>
      </c>
    </row>
    <row r="44" spans="1:21" x14ac:dyDescent="0.25">
      <c r="A44" t="s">
        <v>165</v>
      </c>
    </row>
    <row r="45" spans="1:21" x14ac:dyDescent="0.25">
      <c r="A45" t="s">
        <v>166</v>
      </c>
    </row>
    <row r="47" spans="1:21" x14ac:dyDescent="0.25">
      <c r="A47" t="s">
        <v>95</v>
      </c>
    </row>
    <row r="49" spans="1:1" x14ac:dyDescent="0.25">
      <c r="A49" t="s">
        <v>168</v>
      </c>
    </row>
    <row r="50" spans="1:1" x14ac:dyDescent="0.25">
      <c r="A50" t="s">
        <v>167</v>
      </c>
    </row>
    <row r="52" spans="1:1" x14ac:dyDescent="0.25">
      <c r="A52" t="s">
        <v>147</v>
      </c>
    </row>
    <row r="54" spans="1:1" x14ac:dyDescent="0.25">
      <c r="A54" t="s">
        <v>162</v>
      </c>
    </row>
    <row r="55" spans="1:1" x14ac:dyDescent="0.25">
      <c r="A55" t="s">
        <v>160</v>
      </c>
    </row>
    <row r="56" spans="1:1" x14ac:dyDescent="0.25">
      <c r="A56" t="s">
        <v>161</v>
      </c>
    </row>
    <row r="58" spans="1:1" x14ac:dyDescent="0.25">
      <c r="A58" t="s">
        <v>153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38"/>
  <sheetViews>
    <sheetView workbookViewId="0">
      <selection activeCell="B37" sqref="B37"/>
    </sheetView>
  </sheetViews>
  <sheetFormatPr defaultRowHeight="15" x14ac:dyDescent="0.25"/>
  <cols>
    <col min="1" max="1" width="29.140625" customWidth="1"/>
    <col min="2" max="15" width="5.5703125" customWidth="1"/>
    <col min="16" max="16" width="7.28515625" customWidth="1"/>
  </cols>
  <sheetData>
    <row r="1" spans="1:16" ht="18.75" x14ac:dyDescent="0.3">
      <c r="A1" s="1" t="s">
        <v>47</v>
      </c>
      <c r="P1" s="1">
        <v>2009</v>
      </c>
    </row>
    <row r="2" spans="1:16" ht="15.75" thickBot="1" x14ac:dyDescent="0.3"/>
    <row r="3" spans="1:16" x14ac:dyDescent="0.25">
      <c r="A3" s="9" t="s">
        <v>43</v>
      </c>
      <c r="B3" s="10" t="s">
        <v>65</v>
      </c>
      <c r="C3" s="10" t="s">
        <v>66</v>
      </c>
      <c r="D3" s="11" t="s">
        <v>67</v>
      </c>
      <c r="E3" s="11" t="s">
        <v>68</v>
      </c>
      <c r="F3" s="11" t="s">
        <v>69</v>
      </c>
      <c r="G3" s="11" t="s">
        <v>70</v>
      </c>
      <c r="H3" s="11" t="s">
        <v>71</v>
      </c>
      <c r="I3" s="11" t="s">
        <v>72</v>
      </c>
      <c r="J3" s="11" t="s">
        <v>73</v>
      </c>
      <c r="K3" s="11" t="s">
        <v>58</v>
      </c>
      <c r="L3" s="11" t="s">
        <v>74</v>
      </c>
      <c r="M3" s="11" t="s">
        <v>75</v>
      </c>
      <c r="N3" s="11" t="s">
        <v>60</v>
      </c>
      <c r="O3" s="11" t="s">
        <v>76</v>
      </c>
      <c r="P3" s="18" t="s">
        <v>44</v>
      </c>
    </row>
    <row r="4" spans="1:16" x14ac:dyDescent="0.25">
      <c r="A4" s="12"/>
      <c r="B4" s="13">
        <v>2009</v>
      </c>
      <c r="C4" s="13">
        <f>+B4</f>
        <v>2009</v>
      </c>
      <c r="D4" s="13">
        <f t="shared" ref="D4:O4" si="0">+C4</f>
        <v>2009</v>
      </c>
      <c r="E4" s="13">
        <f t="shared" si="0"/>
        <v>2009</v>
      </c>
      <c r="F4" s="13">
        <f t="shared" si="0"/>
        <v>2009</v>
      </c>
      <c r="G4" s="13">
        <f t="shared" si="0"/>
        <v>2009</v>
      </c>
      <c r="H4" s="13">
        <f t="shared" si="0"/>
        <v>2009</v>
      </c>
      <c r="I4" s="13">
        <f t="shared" si="0"/>
        <v>2009</v>
      </c>
      <c r="J4" s="13">
        <f t="shared" si="0"/>
        <v>2009</v>
      </c>
      <c r="K4" s="13">
        <f t="shared" si="0"/>
        <v>2009</v>
      </c>
      <c r="L4" s="13">
        <f t="shared" si="0"/>
        <v>2009</v>
      </c>
      <c r="M4" s="13">
        <f t="shared" si="0"/>
        <v>2009</v>
      </c>
      <c r="N4" s="13">
        <f t="shared" si="0"/>
        <v>2009</v>
      </c>
      <c r="O4" s="13">
        <f t="shared" si="0"/>
        <v>2009</v>
      </c>
      <c r="P4" s="12" t="s">
        <v>45</v>
      </c>
    </row>
    <row r="5" spans="1:16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0</v>
      </c>
    </row>
    <row r="7" spans="1:16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 x14ac:dyDescent="0.25">
      <c r="A8" s="16" t="s">
        <v>2</v>
      </c>
      <c r="B8" s="16"/>
      <c r="C8" s="16"/>
      <c r="D8" s="16">
        <v>2</v>
      </c>
      <c r="E8" s="16">
        <v>1</v>
      </c>
      <c r="F8" s="16"/>
      <c r="G8" s="16"/>
      <c r="H8" s="16"/>
      <c r="I8" s="16"/>
      <c r="J8" s="16"/>
      <c r="K8" s="16"/>
      <c r="L8" s="16"/>
      <c r="M8" s="16"/>
      <c r="N8" s="16">
        <v>3</v>
      </c>
      <c r="O8" s="16"/>
      <c r="P8" s="16">
        <f t="shared" si="1"/>
        <v>6</v>
      </c>
    </row>
    <row r="9" spans="1:16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>
        <v>1</v>
      </c>
      <c r="P9" s="16">
        <f t="shared" si="1"/>
        <v>2</v>
      </c>
    </row>
    <row r="10" spans="1:16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 x14ac:dyDescent="0.25">
      <c r="A11" s="16" t="s">
        <v>5</v>
      </c>
      <c r="B11" s="16"/>
      <c r="C11" s="16"/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2</v>
      </c>
    </row>
    <row r="12" spans="1:16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>
        <f t="shared" si="1"/>
        <v>1</v>
      </c>
    </row>
    <row r="13" spans="1:16" x14ac:dyDescent="0.25">
      <c r="A13" s="16" t="s">
        <v>7</v>
      </c>
      <c r="B13" s="16"/>
      <c r="C13" s="16"/>
      <c r="D13" s="16"/>
      <c r="E13" s="16"/>
      <c r="F13" s="16"/>
      <c r="G13" s="16">
        <v>2</v>
      </c>
      <c r="H13" s="16"/>
      <c r="I13" s="16">
        <v>1</v>
      </c>
      <c r="J13" s="16"/>
      <c r="K13" s="16"/>
      <c r="L13" s="16"/>
      <c r="M13" s="16"/>
      <c r="N13" s="16"/>
      <c r="O13" s="16"/>
      <c r="P13" s="16">
        <f t="shared" si="1"/>
        <v>3</v>
      </c>
    </row>
    <row r="14" spans="1:16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>
        <f t="shared" si="1"/>
        <v>1</v>
      </c>
    </row>
    <row r="16" spans="1:16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0</v>
      </c>
    </row>
    <row r="17" spans="1:16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4</v>
      </c>
      <c r="M18" s="16"/>
      <c r="N18" s="16">
        <v>7</v>
      </c>
      <c r="O18" s="16">
        <v>4</v>
      </c>
      <c r="P18" s="16">
        <f t="shared" si="1"/>
        <v>15</v>
      </c>
    </row>
    <row r="19" spans="1:16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>
        <v>2</v>
      </c>
      <c r="L19" s="16"/>
      <c r="M19" s="16"/>
      <c r="N19" s="16"/>
      <c r="O19" s="16">
        <v>2</v>
      </c>
      <c r="P19" s="16">
        <f t="shared" si="1"/>
        <v>4</v>
      </c>
    </row>
    <row r="20" spans="1:16" x14ac:dyDescent="0.25">
      <c r="A20" s="16" t="s">
        <v>10</v>
      </c>
      <c r="B20" s="16"/>
      <c r="C20" s="16"/>
      <c r="D20" s="16">
        <v>1</v>
      </c>
      <c r="E20" s="16">
        <v>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2</v>
      </c>
    </row>
    <row r="21" spans="1:16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v>2</v>
      </c>
      <c r="N21" s="16"/>
      <c r="O21" s="16"/>
      <c r="P21" s="16">
        <f t="shared" si="1"/>
        <v>2</v>
      </c>
    </row>
    <row r="22" spans="1:16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0</v>
      </c>
    </row>
    <row r="24" spans="1:16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 x14ac:dyDescent="0.3">
      <c r="A28" s="2" t="s">
        <v>48</v>
      </c>
      <c r="B28" s="23">
        <f>COUNT(B6:B26)</f>
        <v>0</v>
      </c>
      <c r="C28" s="23">
        <f t="shared" ref="C28:O28" si="2">COUNT(C6:C26)</f>
        <v>0</v>
      </c>
      <c r="D28" s="23">
        <f t="shared" si="2"/>
        <v>3</v>
      </c>
      <c r="E28" s="23">
        <f t="shared" si="2"/>
        <v>2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23">
        <f t="shared" si="2"/>
        <v>2</v>
      </c>
      <c r="K28" s="23">
        <f t="shared" si="2"/>
        <v>1</v>
      </c>
      <c r="L28" s="23">
        <f t="shared" si="2"/>
        <v>1</v>
      </c>
      <c r="M28" s="23">
        <f t="shared" si="2"/>
        <v>1</v>
      </c>
      <c r="N28" s="23">
        <f t="shared" si="2"/>
        <v>3</v>
      </c>
      <c r="O28" s="23">
        <f t="shared" si="2"/>
        <v>3</v>
      </c>
      <c r="P28" s="9">
        <v>10</v>
      </c>
    </row>
    <row r="29" spans="1:16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 x14ac:dyDescent="0.25">
      <c r="A30" s="17" t="s">
        <v>46</v>
      </c>
      <c r="B30" s="17">
        <f>SUM(B6:B26)</f>
        <v>0</v>
      </c>
      <c r="C30" s="17">
        <f t="shared" ref="C30:O30" si="3">SUM(C6:C26)</f>
        <v>0</v>
      </c>
      <c r="D30" s="17">
        <f t="shared" si="3"/>
        <v>5</v>
      </c>
      <c r="E30" s="17">
        <f t="shared" si="3"/>
        <v>2</v>
      </c>
      <c r="F30" s="17">
        <f t="shared" si="3"/>
        <v>0</v>
      </c>
      <c r="G30" s="17">
        <f>SUM(G6:G26)</f>
        <v>2</v>
      </c>
      <c r="H30" s="17">
        <f t="shared" si="3"/>
        <v>0</v>
      </c>
      <c r="I30" s="17">
        <f t="shared" si="3"/>
        <v>1</v>
      </c>
      <c r="J30" s="17">
        <f t="shared" si="3"/>
        <v>2</v>
      </c>
      <c r="K30" s="17">
        <f t="shared" si="3"/>
        <v>2</v>
      </c>
      <c r="L30" s="17">
        <f t="shared" si="3"/>
        <v>4</v>
      </c>
      <c r="M30" s="17">
        <f t="shared" si="3"/>
        <v>2</v>
      </c>
      <c r="N30" s="17">
        <f t="shared" si="3"/>
        <v>11</v>
      </c>
      <c r="O30" s="17">
        <f t="shared" si="3"/>
        <v>7</v>
      </c>
      <c r="P30" s="17">
        <f>SUM(P6:P26)</f>
        <v>38</v>
      </c>
    </row>
    <row r="31" spans="1:16" ht="15.75" thickBot="1" x14ac:dyDescent="0.3">
      <c r="A31" s="26" t="s">
        <v>23</v>
      </c>
      <c r="B31" s="27">
        <f>+B30/B33</f>
        <v>0</v>
      </c>
      <c r="C31" s="27">
        <f t="shared" ref="C31:P31" si="4">+C30/C33</f>
        <v>0</v>
      </c>
      <c r="D31" s="27">
        <f t="shared" si="4"/>
        <v>0.29411764705882354</v>
      </c>
      <c r="E31" s="27">
        <f t="shared" si="4"/>
        <v>4.878048780487805E-2</v>
      </c>
      <c r="F31" s="27">
        <f t="shared" si="4"/>
        <v>0</v>
      </c>
      <c r="G31" s="27">
        <f>+G30/G33</f>
        <v>0.18181818181818182</v>
      </c>
      <c r="H31" s="27">
        <f t="shared" si="4"/>
        <v>0</v>
      </c>
      <c r="I31" s="27">
        <f t="shared" si="4"/>
        <v>0.25</v>
      </c>
      <c r="J31" s="27">
        <f t="shared" si="4"/>
        <v>0.18181818181818182</v>
      </c>
      <c r="K31" s="27">
        <f t="shared" si="4"/>
        <v>6.8965517241379309E-2</v>
      </c>
      <c r="L31" s="27">
        <f t="shared" si="4"/>
        <v>0.13793103448275862</v>
      </c>
      <c r="M31" s="27">
        <f t="shared" si="4"/>
        <v>7.6923076923076927E-2</v>
      </c>
      <c r="N31" s="27">
        <f t="shared" si="4"/>
        <v>0.22448979591836735</v>
      </c>
      <c r="O31" s="27">
        <f t="shared" si="4"/>
        <v>0.26923076923076922</v>
      </c>
      <c r="P31" s="27">
        <f t="shared" si="4"/>
        <v>0.13970588235294118</v>
      </c>
    </row>
    <row r="32" spans="1:16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 x14ac:dyDescent="0.3">
      <c r="A33" s="23" t="s">
        <v>22</v>
      </c>
      <c r="B33" s="23">
        <v>3</v>
      </c>
      <c r="C33" s="23">
        <v>13</v>
      </c>
      <c r="D33" s="23">
        <v>17</v>
      </c>
      <c r="E33" s="23">
        <v>41</v>
      </c>
      <c r="F33" s="23">
        <v>12</v>
      </c>
      <c r="G33" s="23">
        <v>11</v>
      </c>
      <c r="H33" s="23">
        <v>1</v>
      </c>
      <c r="I33" s="23">
        <v>4</v>
      </c>
      <c r="J33" s="23">
        <v>11</v>
      </c>
      <c r="K33" s="23">
        <v>29</v>
      </c>
      <c r="L33" s="23">
        <v>29</v>
      </c>
      <c r="M33" s="23">
        <v>26</v>
      </c>
      <c r="N33" s="23">
        <v>49</v>
      </c>
      <c r="O33" s="23">
        <v>26</v>
      </c>
      <c r="P33" s="23">
        <f>SUM(B33:O33)</f>
        <v>272</v>
      </c>
    </row>
    <row r="34" spans="1:16" ht="15.75" thickBot="1" x14ac:dyDescent="0.3"/>
    <row r="35" spans="1:16" ht="15.75" thickBot="1" x14ac:dyDescent="0.3">
      <c r="A35" s="31" t="s">
        <v>64</v>
      </c>
      <c r="B35" s="24">
        <f>COUNT(B33:O33)</f>
        <v>14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AVERAGE(B30:O30)</f>
        <v>2.7142857142857144</v>
      </c>
    </row>
    <row r="36" spans="1:16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AVERAGE(B33:O33)</f>
        <v>19.428571428571427</v>
      </c>
    </row>
    <row r="38" spans="1:16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  <pageSetUpPr fitToPage="1"/>
  </sheetPr>
  <dimension ref="A1:AD52"/>
  <sheetViews>
    <sheetView workbookViewId="0">
      <selection activeCell="K28" activeCellId="1" sqref="T28 K28"/>
    </sheetView>
  </sheetViews>
  <sheetFormatPr defaultRowHeight="15" x14ac:dyDescent="0.25"/>
  <cols>
    <col min="1" max="1" width="29.140625" customWidth="1"/>
    <col min="2" max="29" width="5.140625" customWidth="1"/>
    <col min="30" max="30" width="7.28515625" customWidth="1"/>
  </cols>
  <sheetData>
    <row r="1" spans="1:30" ht="18.75" x14ac:dyDescent="0.3">
      <c r="A1" s="1" t="s">
        <v>96</v>
      </c>
      <c r="AD1" s="1">
        <v>2011</v>
      </c>
    </row>
    <row r="2" spans="1:30" ht="15.75" thickBot="1" x14ac:dyDescent="0.3"/>
    <row r="3" spans="1:30" x14ac:dyDescent="0.25">
      <c r="A3" s="9" t="s">
        <v>43</v>
      </c>
      <c r="B3" s="10" t="s">
        <v>97</v>
      </c>
      <c r="C3" s="10" t="s">
        <v>98</v>
      </c>
      <c r="D3" s="10" t="s">
        <v>99</v>
      </c>
      <c r="E3" s="10" t="s">
        <v>100</v>
      </c>
      <c r="F3" s="10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 x14ac:dyDescent="0.25">
      <c r="A4" s="12"/>
      <c r="B4" s="13">
        <v>2011</v>
      </c>
      <c r="C4" s="13">
        <v>2011</v>
      </c>
      <c r="D4" s="13">
        <v>2011</v>
      </c>
      <c r="E4" s="13">
        <v>2011</v>
      </c>
      <c r="F4" s="13">
        <f>+B4</f>
        <v>2011</v>
      </c>
      <c r="G4" s="13">
        <f t="shared" ref="G4:U4" si="0">+F4</f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si="0"/>
        <v>2011</v>
      </c>
      <c r="S4" s="13">
        <f t="shared" si="0"/>
        <v>2011</v>
      </c>
      <c r="T4" s="13">
        <f t="shared" si="0"/>
        <v>2011</v>
      </c>
      <c r="U4" s="13">
        <f t="shared" si="0"/>
        <v>2011</v>
      </c>
      <c r="V4" s="13">
        <f t="shared" ref="V4" si="1">+U4</f>
        <v>2011</v>
      </c>
      <c r="W4" s="13">
        <f t="shared" ref="W4" si="2">+V4</f>
        <v>2011</v>
      </c>
      <c r="X4" s="13">
        <f t="shared" ref="X4" si="3">+W4</f>
        <v>2011</v>
      </c>
      <c r="Y4" s="13">
        <f t="shared" ref="Y4" si="4">+X4</f>
        <v>2011</v>
      </c>
      <c r="Z4" s="13">
        <f t="shared" ref="Z4" si="5">+Y4</f>
        <v>2011</v>
      </c>
      <c r="AA4" s="13">
        <f t="shared" ref="AA4" si="6">+Z4</f>
        <v>2011</v>
      </c>
      <c r="AB4" s="13">
        <f t="shared" ref="AB4" si="7">+U4</f>
        <v>2011</v>
      </c>
      <c r="AC4" s="4">
        <f>+X4</f>
        <v>2011</v>
      </c>
      <c r="AD4" s="12" t="s">
        <v>45</v>
      </c>
    </row>
    <row r="5" spans="1:3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 x14ac:dyDescent="0.25">
      <c r="A6" s="17" t="s">
        <v>0</v>
      </c>
      <c r="B6" s="17"/>
      <c r="C6" s="17"/>
      <c r="D6" s="17"/>
      <c r="E6" s="17">
        <v>1</v>
      </c>
      <c r="F6" s="17"/>
      <c r="G6" s="17">
        <v>2</v>
      </c>
      <c r="H6" s="17">
        <v>2</v>
      </c>
      <c r="I6" s="17"/>
      <c r="J6" s="17">
        <v>1</v>
      </c>
      <c r="K6" s="17">
        <v>2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8</v>
      </c>
    </row>
    <row r="7" spans="1:3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0</v>
      </c>
    </row>
    <row r="8" spans="1:30" x14ac:dyDescent="0.25">
      <c r="A8" s="16" t="s">
        <v>2</v>
      </c>
      <c r="B8" s="16"/>
      <c r="C8" s="16"/>
      <c r="D8" s="16"/>
      <c r="E8" s="16">
        <v>1</v>
      </c>
      <c r="F8" s="16">
        <v>1</v>
      </c>
      <c r="G8" s="16">
        <v>1</v>
      </c>
      <c r="H8" s="16"/>
      <c r="I8" s="16"/>
      <c r="J8" s="16"/>
      <c r="K8" s="16">
        <v>2</v>
      </c>
      <c r="L8" s="16"/>
      <c r="M8" s="16"/>
      <c r="N8" s="16"/>
      <c r="O8" s="16"/>
      <c r="P8" s="16"/>
      <c r="Q8" s="16">
        <v>6</v>
      </c>
      <c r="R8" s="16"/>
      <c r="S8" s="16"/>
      <c r="T8" s="16">
        <v>1</v>
      </c>
      <c r="U8" s="16"/>
      <c r="V8" s="16"/>
      <c r="W8" s="16"/>
      <c r="X8" s="16">
        <v>3</v>
      </c>
      <c r="Y8" s="16"/>
      <c r="Z8" s="16"/>
      <c r="AA8" s="16"/>
      <c r="AB8" s="16"/>
      <c r="AC8" s="28"/>
      <c r="AD8" s="16">
        <f t="shared" si="8"/>
        <v>15</v>
      </c>
    </row>
    <row r="9" spans="1:30" x14ac:dyDescent="0.25">
      <c r="A9" s="16" t="s">
        <v>3</v>
      </c>
      <c r="B9" s="16"/>
      <c r="C9" s="16"/>
      <c r="D9" s="16"/>
      <c r="E9" s="16"/>
      <c r="F9" s="16">
        <v>1</v>
      </c>
      <c r="G9" s="16"/>
      <c r="H9" s="16"/>
      <c r="I9" s="16"/>
      <c r="J9" s="16">
        <v>1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8"/>
      <c r="AD9" s="16">
        <f t="shared" si="8"/>
        <v>2</v>
      </c>
    </row>
    <row r="10" spans="1:30" x14ac:dyDescent="0.25">
      <c r="A10" s="16" t="s">
        <v>4</v>
      </c>
      <c r="B10" s="16"/>
      <c r="C10" s="16"/>
      <c r="D10" s="16"/>
      <c r="E10" s="16"/>
      <c r="F10" s="16"/>
      <c r="G10" s="16"/>
      <c r="H10" s="16">
        <v>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1</v>
      </c>
    </row>
    <row r="11" spans="1:30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0</v>
      </c>
    </row>
    <row r="12" spans="1:30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8"/>
      <c r="AD12" s="16">
        <f t="shared" si="8"/>
        <v>0</v>
      </c>
    </row>
    <row r="13" spans="1:3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0</v>
      </c>
    </row>
    <row r="14" spans="1:3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1</v>
      </c>
      <c r="W14" s="16"/>
      <c r="X14" s="16"/>
      <c r="Y14" s="16"/>
      <c r="Z14" s="16"/>
      <c r="AA14" s="16"/>
      <c r="AB14" s="16"/>
      <c r="AC14" s="28"/>
      <c r="AD14" s="16">
        <f t="shared" si="8"/>
        <v>1</v>
      </c>
    </row>
    <row r="15" spans="1:3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>
        <v>1</v>
      </c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1</v>
      </c>
    </row>
    <row r="16" spans="1:3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v>1</v>
      </c>
      <c r="O16" s="16">
        <v>2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8"/>
      <c r="AD16" s="16">
        <f t="shared" si="8"/>
        <v>3</v>
      </c>
    </row>
    <row r="17" spans="1:3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>
        <v>4</v>
      </c>
      <c r="U18" s="16"/>
      <c r="V18" s="16">
        <v>2</v>
      </c>
      <c r="W18" s="16"/>
      <c r="X18" s="16"/>
      <c r="Y18" s="16"/>
      <c r="Z18" s="16"/>
      <c r="AA18" s="16"/>
      <c r="AB18" s="16"/>
      <c r="AC18" s="28"/>
      <c r="AD18" s="16">
        <f t="shared" si="8"/>
        <v>7</v>
      </c>
    </row>
    <row r="19" spans="1:30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v>2</v>
      </c>
      <c r="U19" s="16"/>
      <c r="V19" s="16"/>
      <c r="W19" s="16"/>
      <c r="X19" s="16"/>
      <c r="Y19" s="16"/>
      <c r="Z19" s="16"/>
      <c r="AA19" s="16"/>
      <c r="AB19" s="16"/>
      <c r="AC19" s="28"/>
      <c r="AD19" s="16">
        <f>SUM(B19:AC19)</f>
        <v>2</v>
      </c>
    </row>
    <row r="20" spans="1:30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0</v>
      </c>
    </row>
    <row r="21" spans="1:3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0</v>
      </c>
    </row>
    <row r="23" spans="1:3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 x14ac:dyDescent="0.3">
      <c r="A28" s="2" t="s">
        <v>48</v>
      </c>
      <c r="B28" s="23">
        <f>COUNT(B6:B26)</f>
        <v>0</v>
      </c>
      <c r="C28" s="23">
        <f t="shared" ref="C28:E28" si="9">COUNT(C6:C26)</f>
        <v>0</v>
      </c>
      <c r="D28" s="23">
        <f t="shared" si="9"/>
        <v>0</v>
      </c>
      <c r="E28" s="23">
        <f t="shared" si="9"/>
        <v>2</v>
      </c>
      <c r="F28" s="23">
        <f t="shared" ref="F28:AC28" si="10">COUNT(F6:F26)</f>
        <v>2</v>
      </c>
      <c r="G28" s="23">
        <f t="shared" si="10"/>
        <v>2</v>
      </c>
      <c r="H28" s="23">
        <f t="shared" si="10"/>
        <v>2</v>
      </c>
      <c r="I28" s="23">
        <f t="shared" si="10"/>
        <v>0</v>
      </c>
      <c r="J28" s="23">
        <f t="shared" si="10"/>
        <v>2</v>
      </c>
      <c r="K28" s="61">
        <f t="shared" si="10"/>
        <v>3</v>
      </c>
      <c r="L28" s="23">
        <f t="shared" si="10"/>
        <v>0</v>
      </c>
      <c r="M28" s="23">
        <f t="shared" si="10"/>
        <v>0</v>
      </c>
      <c r="N28" s="23">
        <f t="shared" si="10"/>
        <v>1</v>
      </c>
      <c r="O28" s="23">
        <f t="shared" si="10"/>
        <v>1</v>
      </c>
      <c r="P28" s="23">
        <f t="shared" si="10"/>
        <v>0</v>
      </c>
      <c r="Q28" s="23">
        <f t="shared" si="10"/>
        <v>1</v>
      </c>
      <c r="R28" s="23">
        <f t="shared" si="10"/>
        <v>0</v>
      </c>
      <c r="S28" s="23">
        <f t="shared" si="10"/>
        <v>1</v>
      </c>
      <c r="T28" s="61">
        <f t="shared" si="10"/>
        <v>3</v>
      </c>
      <c r="U28" s="23">
        <f t="shared" si="10"/>
        <v>0</v>
      </c>
      <c r="V28" s="23">
        <f t="shared" ref="V28:AB28" si="11">COUNT(V6:V26)</f>
        <v>2</v>
      </c>
      <c r="W28" s="23">
        <f t="shared" si="11"/>
        <v>0</v>
      </c>
      <c r="X28" s="23">
        <f t="shared" si="11"/>
        <v>1</v>
      </c>
      <c r="Y28" s="23">
        <f t="shared" si="11"/>
        <v>0</v>
      </c>
      <c r="Z28" s="23">
        <f t="shared" ref="Z28:AA28" si="12">COUNT(Z6:Z26)</f>
        <v>0</v>
      </c>
      <c r="AA28" s="23">
        <f t="shared" si="12"/>
        <v>0</v>
      </c>
      <c r="AB28" s="23">
        <f t="shared" si="11"/>
        <v>0</v>
      </c>
      <c r="AC28" s="23">
        <f t="shared" si="10"/>
        <v>0</v>
      </c>
      <c r="AD28" s="9">
        <v>9</v>
      </c>
    </row>
    <row r="29" spans="1:3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 x14ac:dyDescent="0.25">
      <c r="A30" s="17" t="s">
        <v>105</v>
      </c>
      <c r="B30" s="17">
        <f>SUM(B6:B26)</f>
        <v>0</v>
      </c>
      <c r="C30" s="17">
        <f t="shared" ref="C30:E30" si="13">SUM(C6:C26)</f>
        <v>0</v>
      </c>
      <c r="D30" s="17">
        <f t="shared" si="13"/>
        <v>0</v>
      </c>
      <c r="E30" s="17">
        <f t="shared" si="13"/>
        <v>2</v>
      </c>
      <c r="F30" s="17">
        <f t="shared" ref="F30:R30" si="14">SUM(F6:F26)</f>
        <v>2</v>
      </c>
      <c r="G30" s="17">
        <f t="shared" si="14"/>
        <v>3</v>
      </c>
      <c r="H30" s="17">
        <f t="shared" si="14"/>
        <v>3</v>
      </c>
      <c r="I30" s="17">
        <f t="shared" si="14"/>
        <v>0</v>
      </c>
      <c r="J30" s="17">
        <f>SUM(J6:J26)</f>
        <v>2</v>
      </c>
      <c r="K30" s="17">
        <f t="shared" si="14"/>
        <v>5</v>
      </c>
      <c r="L30" s="17">
        <f t="shared" si="14"/>
        <v>0</v>
      </c>
      <c r="M30" s="17">
        <f t="shared" si="14"/>
        <v>0</v>
      </c>
      <c r="N30" s="17">
        <f t="shared" si="14"/>
        <v>1</v>
      </c>
      <c r="O30" s="17">
        <f t="shared" si="14"/>
        <v>2</v>
      </c>
      <c r="P30" s="17">
        <f t="shared" si="14"/>
        <v>0</v>
      </c>
      <c r="Q30" s="17">
        <f t="shared" si="14"/>
        <v>6</v>
      </c>
      <c r="R30" s="17">
        <f t="shared" si="14"/>
        <v>0</v>
      </c>
      <c r="S30" s="17">
        <f>SUM(S6:S26)</f>
        <v>1</v>
      </c>
      <c r="T30" s="17">
        <f>SUM(T6:T26)</f>
        <v>7</v>
      </c>
      <c r="U30" s="17">
        <f>SUM(U6:U26)</f>
        <v>0</v>
      </c>
      <c r="V30" s="17">
        <f t="shared" ref="V30:AB30" si="15">SUM(V6:V26)</f>
        <v>3</v>
      </c>
      <c r="W30" s="17">
        <f t="shared" si="15"/>
        <v>0</v>
      </c>
      <c r="X30" s="17">
        <f t="shared" si="15"/>
        <v>3</v>
      </c>
      <c r="Y30" s="17">
        <f t="shared" si="15"/>
        <v>0</v>
      </c>
      <c r="Z30" s="17">
        <f t="shared" ref="Z30:AA30" si="16">SUM(Z6:Z26)</f>
        <v>0</v>
      </c>
      <c r="AA30" s="17">
        <f t="shared" si="16"/>
        <v>0</v>
      </c>
      <c r="AB30" s="17">
        <f t="shared" si="15"/>
        <v>0</v>
      </c>
      <c r="AC30" s="22">
        <v>0</v>
      </c>
      <c r="AD30" s="17">
        <f>SUM(AD6:AD26)</f>
        <v>40</v>
      </c>
    </row>
    <row r="31" spans="1:30" ht="15.75" thickBot="1" x14ac:dyDescent="0.3">
      <c r="A31" s="26" t="s">
        <v>23</v>
      </c>
      <c r="B31" s="27" t="e">
        <f>+B30/B33</f>
        <v>#DIV/0!</v>
      </c>
      <c r="C31" s="27">
        <f t="shared" ref="C31:E31" si="17">+C30/C33</f>
        <v>0</v>
      </c>
      <c r="D31" s="27">
        <f t="shared" si="17"/>
        <v>0</v>
      </c>
      <c r="E31" s="27">
        <f t="shared" si="17"/>
        <v>9.0909090909090912E-2</v>
      </c>
      <c r="F31" s="27">
        <f t="shared" ref="F31:AD31" si="18">+F30/F33</f>
        <v>7.1428571428571425E-2</v>
      </c>
      <c r="G31" s="27">
        <f t="shared" si="18"/>
        <v>7.1428571428571425E-2</v>
      </c>
      <c r="H31" s="27">
        <f t="shared" si="18"/>
        <v>6.3829787234042548E-2</v>
      </c>
      <c r="I31" s="27">
        <f t="shared" si="18"/>
        <v>0</v>
      </c>
      <c r="J31" s="27">
        <f>+J30/J33</f>
        <v>7.1428571428571425E-2</v>
      </c>
      <c r="K31" s="27">
        <f t="shared" si="18"/>
        <v>0.7142857142857143</v>
      </c>
      <c r="L31" s="27">
        <f t="shared" si="18"/>
        <v>0</v>
      </c>
      <c r="M31" s="27">
        <f t="shared" si="18"/>
        <v>0</v>
      </c>
      <c r="N31" s="27">
        <f t="shared" si="18"/>
        <v>3.0303030303030304E-2</v>
      </c>
      <c r="O31" s="27">
        <f t="shared" si="18"/>
        <v>0.1</v>
      </c>
      <c r="P31" s="27">
        <f t="shared" si="18"/>
        <v>0</v>
      </c>
      <c r="Q31" s="27">
        <f t="shared" si="18"/>
        <v>0.13636363636363635</v>
      </c>
      <c r="R31" s="27">
        <f t="shared" si="18"/>
        <v>0</v>
      </c>
      <c r="S31" s="27">
        <f t="shared" si="18"/>
        <v>2.564102564102564E-2</v>
      </c>
      <c r="T31" s="27">
        <f t="shared" si="18"/>
        <v>0.10606060606060606</v>
      </c>
      <c r="U31" s="27">
        <f t="shared" si="18"/>
        <v>0</v>
      </c>
      <c r="V31" s="27">
        <f t="shared" ref="V31:AB31" si="19">+V30/V33</f>
        <v>7.4999999999999997E-2</v>
      </c>
      <c r="W31" s="27">
        <f t="shared" si="19"/>
        <v>0</v>
      </c>
      <c r="X31" s="27">
        <f t="shared" si="19"/>
        <v>6.8181818181818177E-2</v>
      </c>
      <c r="Y31" s="27">
        <f t="shared" si="19"/>
        <v>0</v>
      </c>
      <c r="Z31" s="27">
        <f t="shared" ref="Z31:AA31" si="20">+Z30/Z33</f>
        <v>0</v>
      </c>
      <c r="AA31" s="27">
        <f t="shared" si="20"/>
        <v>0</v>
      </c>
      <c r="AB31" s="27">
        <f t="shared" si="19"/>
        <v>0</v>
      </c>
      <c r="AC31" s="27">
        <f t="shared" si="18"/>
        <v>0</v>
      </c>
      <c r="AD31" s="27">
        <f t="shared" si="18"/>
        <v>5.8737151248164463E-2</v>
      </c>
    </row>
    <row r="32" spans="1:3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 x14ac:dyDescent="0.3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 x14ac:dyDescent="0.3"/>
    <row r="35" spans="1:30" ht="15.75" thickBot="1" x14ac:dyDescent="0.3">
      <c r="A35" s="31" t="s">
        <v>64</v>
      </c>
      <c r="B35" s="24">
        <f>COUNT(B33:AC33)</f>
        <v>28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AVERAGE(B30:AC30)</f>
        <v>1.4285714285714286</v>
      </c>
    </row>
    <row r="36" spans="1:30" ht="15.75" thickBot="1" x14ac:dyDescent="0.3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AVERAGE(B33:AC33)</f>
        <v>24.321428571428573</v>
      </c>
      <c r="Y36" s="62" t="s">
        <v>133</v>
      </c>
      <c r="Z36" s="62"/>
      <c r="AA36" s="62"/>
    </row>
    <row r="37" spans="1:30" x14ac:dyDescent="0.25">
      <c r="Y37" s="62" t="s">
        <v>134</v>
      </c>
      <c r="Z37" s="62"/>
      <c r="AA37" s="62"/>
    </row>
    <row r="38" spans="1:30" x14ac:dyDescent="0.25">
      <c r="A38" s="32" t="s">
        <v>49</v>
      </c>
    </row>
    <row r="39" spans="1:30" x14ac:dyDescent="0.25">
      <c r="A39" t="s">
        <v>86</v>
      </c>
    </row>
    <row r="40" spans="1:30" x14ac:dyDescent="0.25">
      <c r="A40" t="s">
        <v>93</v>
      </c>
    </row>
    <row r="41" spans="1:30" x14ac:dyDescent="0.25">
      <c r="A41" t="s">
        <v>94</v>
      </c>
    </row>
    <row r="42" spans="1:30" x14ac:dyDescent="0.25">
      <c r="A42" t="s">
        <v>101</v>
      </c>
    </row>
    <row r="43" spans="1:30" x14ac:dyDescent="0.25">
      <c r="A43" t="s">
        <v>95</v>
      </c>
    </row>
    <row r="45" spans="1:30" x14ac:dyDescent="0.25">
      <c r="A45" t="s">
        <v>110</v>
      </c>
    </row>
    <row r="46" spans="1:30" x14ac:dyDescent="0.25">
      <c r="A46" t="s">
        <v>111</v>
      </c>
    </row>
    <row r="47" spans="1:30" x14ac:dyDescent="0.25">
      <c r="A47" t="s">
        <v>113</v>
      </c>
    </row>
    <row r="48" spans="1:30" x14ac:dyDescent="0.25">
      <c r="A48" t="s">
        <v>116</v>
      </c>
    </row>
    <row r="50" spans="1:2" x14ac:dyDescent="0.25">
      <c r="A50" t="s">
        <v>132</v>
      </c>
    </row>
    <row r="51" spans="1:2" x14ac:dyDescent="0.25">
      <c r="B51" t="s">
        <v>131</v>
      </c>
    </row>
    <row r="52" spans="1:2" x14ac:dyDescent="0.25">
      <c r="B52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P38"/>
  <sheetViews>
    <sheetView workbookViewId="0">
      <selection activeCell="P36" sqref="P36"/>
    </sheetView>
  </sheetViews>
  <sheetFormatPr defaultRowHeight="15" x14ac:dyDescent="0.25"/>
  <cols>
    <col min="1" max="1" width="29.140625" customWidth="1"/>
    <col min="2" max="15" width="5.5703125" customWidth="1"/>
    <col min="16" max="16" width="7.28515625" customWidth="1"/>
  </cols>
  <sheetData>
    <row r="1" spans="1:16" ht="18.75" x14ac:dyDescent="0.3">
      <c r="A1" s="1" t="s">
        <v>47</v>
      </c>
      <c r="P1" s="1">
        <v>2010</v>
      </c>
    </row>
    <row r="2" spans="1:16" ht="15.75" thickBot="1" x14ac:dyDescent="0.3"/>
    <row r="3" spans="1:16" x14ac:dyDescent="0.25">
      <c r="A3" s="9" t="s">
        <v>43</v>
      </c>
      <c r="B3" s="10" t="s">
        <v>77</v>
      </c>
      <c r="C3" s="10" t="s">
        <v>78</v>
      </c>
      <c r="D3" s="11" t="s">
        <v>79</v>
      </c>
      <c r="E3" s="11" t="s">
        <v>73</v>
      </c>
      <c r="F3" s="11" t="s">
        <v>80</v>
      </c>
      <c r="G3" s="11" t="s">
        <v>81</v>
      </c>
      <c r="H3" s="11" t="s">
        <v>82</v>
      </c>
      <c r="I3" s="11" t="s">
        <v>83</v>
      </c>
      <c r="J3" s="11" t="s">
        <v>74</v>
      </c>
      <c r="K3" s="11"/>
      <c r="L3" s="11"/>
      <c r="M3" s="11"/>
      <c r="N3" s="11"/>
      <c r="O3" s="11"/>
      <c r="P3" s="18" t="s">
        <v>44</v>
      </c>
    </row>
    <row r="4" spans="1:16" x14ac:dyDescent="0.25">
      <c r="A4" s="12"/>
      <c r="B4" s="13">
        <v>2010</v>
      </c>
      <c r="C4" s="13">
        <f>+B4</f>
        <v>2010</v>
      </c>
      <c r="D4" s="13">
        <f t="shared" ref="D4:J4" si="0">+C4</f>
        <v>2010</v>
      </c>
      <c r="E4" s="13">
        <f t="shared" si="0"/>
        <v>2010</v>
      </c>
      <c r="F4" s="13">
        <f t="shared" si="0"/>
        <v>2010</v>
      </c>
      <c r="G4" s="13">
        <f t="shared" si="0"/>
        <v>2010</v>
      </c>
      <c r="H4" s="13">
        <f t="shared" si="0"/>
        <v>2010</v>
      </c>
      <c r="I4" s="13">
        <f t="shared" si="0"/>
        <v>2010</v>
      </c>
      <c r="J4" s="13">
        <f t="shared" si="0"/>
        <v>2010</v>
      </c>
      <c r="K4" s="13"/>
      <c r="L4" s="13"/>
      <c r="M4" s="13"/>
      <c r="N4" s="13"/>
      <c r="O4" s="13"/>
      <c r="P4" s="12" t="s">
        <v>45</v>
      </c>
    </row>
    <row r="5" spans="1:16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s="17" t="s">
        <v>0</v>
      </c>
      <c r="B6" s="17">
        <v>1</v>
      </c>
      <c r="C6" s="17"/>
      <c r="D6" s="17"/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2</v>
      </c>
    </row>
    <row r="7" spans="1:16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 x14ac:dyDescent="0.25">
      <c r="A8" s="16" t="s">
        <v>2</v>
      </c>
      <c r="B8" s="16">
        <v>1</v>
      </c>
      <c r="C8" s="16">
        <v>2</v>
      </c>
      <c r="D8" s="16">
        <v>4</v>
      </c>
      <c r="E8" s="16">
        <v>1</v>
      </c>
      <c r="F8" s="16">
        <v>6</v>
      </c>
      <c r="G8" s="16">
        <v>3</v>
      </c>
      <c r="H8" s="16"/>
      <c r="I8" s="16">
        <v>2</v>
      </c>
      <c r="J8" s="16">
        <v>3</v>
      </c>
      <c r="K8" s="16"/>
      <c r="L8" s="16"/>
      <c r="M8" s="16"/>
      <c r="N8" s="16"/>
      <c r="O8" s="16"/>
      <c r="P8" s="16">
        <f t="shared" si="1"/>
        <v>22</v>
      </c>
    </row>
    <row r="9" spans="1:16" x14ac:dyDescent="0.25">
      <c r="A9" s="16" t="s">
        <v>3</v>
      </c>
      <c r="B9" s="16"/>
      <c r="C9" s="16">
        <v>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f t="shared" si="1"/>
        <v>1</v>
      </c>
    </row>
    <row r="10" spans="1:16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0</v>
      </c>
    </row>
    <row r="12" spans="1:16" x14ac:dyDescent="0.25">
      <c r="A12" s="16" t="s">
        <v>6</v>
      </c>
      <c r="B12" s="16"/>
      <c r="C12" s="16">
        <v>1</v>
      </c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>
        <f t="shared" si="1"/>
        <v>2</v>
      </c>
    </row>
    <row r="13" spans="1:16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f t="shared" si="1"/>
        <v>0</v>
      </c>
    </row>
    <row r="14" spans="1:16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>
        <v>1</v>
      </c>
      <c r="J15" s="16"/>
      <c r="K15" s="16"/>
      <c r="L15" s="16"/>
      <c r="M15" s="16"/>
      <c r="N15" s="16"/>
      <c r="O15" s="16"/>
      <c r="P15" s="16">
        <f t="shared" si="1"/>
        <v>1</v>
      </c>
    </row>
    <row r="16" spans="1:16" x14ac:dyDescent="0.25">
      <c r="A16" s="16" t="s">
        <v>17</v>
      </c>
      <c r="B16" s="16"/>
      <c r="C16" s="16"/>
      <c r="D16" s="16"/>
      <c r="E16" s="16">
        <v>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2</v>
      </c>
    </row>
    <row r="17" spans="1:16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f t="shared" si="1"/>
        <v>0</v>
      </c>
    </row>
    <row r="19" spans="1:16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>
        <v>3</v>
      </c>
      <c r="J19" s="16"/>
      <c r="K19" s="16"/>
      <c r="L19" s="16"/>
      <c r="M19" s="16"/>
      <c r="N19" s="16"/>
      <c r="O19" s="16"/>
      <c r="P19" s="16">
        <f t="shared" si="1"/>
        <v>5</v>
      </c>
    </row>
    <row r="20" spans="1:16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0</v>
      </c>
    </row>
    <row r="21" spans="1:16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>
        <v>1</v>
      </c>
      <c r="J21" s="16"/>
      <c r="K21" s="16"/>
      <c r="L21" s="16"/>
      <c r="M21" s="16"/>
      <c r="N21" s="16"/>
      <c r="O21" s="16"/>
      <c r="P21" s="16">
        <f t="shared" si="1"/>
        <v>1</v>
      </c>
    </row>
    <row r="22" spans="1:16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 x14ac:dyDescent="0.25">
      <c r="A23" s="16" t="s">
        <v>42</v>
      </c>
      <c r="B23" s="16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1</v>
      </c>
    </row>
    <row r="24" spans="1:16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 x14ac:dyDescent="0.3">
      <c r="A28" s="2" t="s">
        <v>48</v>
      </c>
      <c r="B28" s="23">
        <f>COUNT(B6:B26)</f>
        <v>3</v>
      </c>
      <c r="C28" s="23">
        <f t="shared" ref="C28:J28" si="2">COUNT(C6:C26)</f>
        <v>3</v>
      </c>
      <c r="D28" s="23">
        <f t="shared" si="2"/>
        <v>1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>COUNT(I6:I26)</f>
        <v>4</v>
      </c>
      <c r="J28" s="23">
        <f t="shared" si="2"/>
        <v>1</v>
      </c>
      <c r="K28" s="23"/>
      <c r="L28" s="23"/>
      <c r="M28" s="23"/>
      <c r="N28" s="23"/>
      <c r="O28" s="23"/>
      <c r="P28" s="9">
        <v>9</v>
      </c>
    </row>
    <row r="29" spans="1:16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 x14ac:dyDescent="0.25">
      <c r="A30" s="17" t="s">
        <v>46</v>
      </c>
      <c r="B30" s="17">
        <f>SUM(B6:B26)</f>
        <v>3</v>
      </c>
      <c r="C30" s="17">
        <f t="shared" ref="C30:J30" si="3">SUM(C6:C26)</f>
        <v>4</v>
      </c>
      <c r="D30" s="17">
        <f t="shared" si="3"/>
        <v>4</v>
      </c>
      <c r="E30" s="17">
        <f t="shared" si="3"/>
        <v>3</v>
      </c>
      <c r="F30" s="17">
        <f t="shared" si="3"/>
        <v>7</v>
      </c>
      <c r="G30" s="17">
        <f>SUM(G6:G26)</f>
        <v>5</v>
      </c>
      <c r="H30" s="17">
        <f t="shared" si="3"/>
        <v>1</v>
      </c>
      <c r="I30" s="17">
        <f t="shared" si="3"/>
        <v>7</v>
      </c>
      <c r="J30" s="17">
        <f t="shared" si="3"/>
        <v>3</v>
      </c>
      <c r="K30" s="17"/>
      <c r="L30" s="17"/>
      <c r="M30" s="17"/>
      <c r="N30" s="17"/>
      <c r="O30" s="17"/>
      <c r="P30" s="17">
        <f>SUM(P6:P26)</f>
        <v>37</v>
      </c>
    </row>
    <row r="31" spans="1:16" ht="15.75" thickBot="1" x14ac:dyDescent="0.3">
      <c r="A31" s="26" t="s">
        <v>23</v>
      </c>
      <c r="B31" s="27">
        <f>+B30/B33</f>
        <v>0.14285714285714285</v>
      </c>
      <c r="C31" s="27">
        <f t="shared" ref="C31:J31" si="4">+C30/C33</f>
        <v>0.1111111111111111</v>
      </c>
      <c r="D31" s="27">
        <f t="shared" si="4"/>
        <v>0.19047619047619047</v>
      </c>
      <c r="E31" s="27">
        <f t="shared" si="4"/>
        <v>0.3</v>
      </c>
      <c r="F31" s="27">
        <f t="shared" si="4"/>
        <v>0.125</v>
      </c>
      <c r="G31" s="27">
        <f>+G30/G33</f>
        <v>0.10869565217391304</v>
      </c>
      <c r="H31" s="27">
        <f t="shared" si="4"/>
        <v>1.5625E-2</v>
      </c>
      <c r="I31" s="27">
        <f t="shared" si="4"/>
        <v>0.12280701754385964</v>
      </c>
      <c r="J31" s="27">
        <f t="shared" si="4"/>
        <v>0.14285714285714285</v>
      </c>
      <c r="K31" s="27"/>
      <c r="L31" s="27"/>
      <c r="M31" s="27"/>
      <c r="N31" s="27"/>
      <c r="O31" s="27"/>
      <c r="P31" s="27">
        <f>+P30/P33</f>
        <v>0.11144578313253012</v>
      </c>
    </row>
    <row r="32" spans="1:16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 x14ac:dyDescent="0.3">
      <c r="A33" s="23" t="s">
        <v>22</v>
      </c>
      <c r="B33" s="23">
        <v>21</v>
      </c>
      <c r="C33" s="23">
        <v>36</v>
      </c>
      <c r="D33" s="23">
        <v>21</v>
      </c>
      <c r="E33" s="23">
        <v>10</v>
      </c>
      <c r="F33" s="23">
        <v>56</v>
      </c>
      <c r="G33" s="23">
        <v>46</v>
      </c>
      <c r="H33" s="23">
        <v>64</v>
      </c>
      <c r="I33" s="23">
        <v>57</v>
      </c>
      <c r="J33" s="23">
        <v>21</v>
      </c>
      <c r="K33" s="23"/>
      <c r="L33" s="23"/>
      <c r="M33" s="23"/>
      <c r="N33" s="23"/>
      <c r="O33" s="23"/>
      <c r="P33" s="23">
        <f>SUM(B33:J33)</f>
        <v>332</v>
      </c>
    </row>
    <row r="34" spans="1:16" ht="15.75" thickBot="1" x14ac:dyDescent="0.3"/>
    <row r="35" spans="1:16" ht="15.75" thickBot="1" x14ac:dyDescent="0.3">
      <c r="A35" s="31" t="s">
        <v>64</v>
      </c>
      <c r="B35" s="24">
        <f>COUNT(B33:J33)</f>
        <v>9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AVERAGE(B30:J30)</f>
        <v>4.1111111111111107</v>
      </c>
    </row>
    <row r="36" spans="1:16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AVERAGE(B33:J33)</f>
        <v>36.888888888888886</v>
      </c>
    </row>
    <row r="38" spans="1:16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D47"/>
  <sheetViews>
    <sheetView workbookViewId="0">
      <selection activeCell="AD28" sqref="AD28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29" width="5" customWidth="1"/>
    <col min="30" max="30" width="7.28515625" customWidth="1"/>
  </cols>
  <sheetData>
    <row r="1" spans="1:30" ht="18.75" x14ac:dyDescent="0.3">
      <c r="A1" s="1" t="s">
        <v>47</v>
      </c>
      <c r="AD1" s="1">
        <v>2011</v>
      </c>
    </row>
    <row r="2" spans="1:30" ht="15.75" thickBot="1" x14ac:dyDescent="0.3"/>
    <row r="3" spans="1:30" x14ac:dyDescent="0.25">
      <c r="A3" s="9" t="s">
        <v>43</v>
      </c>
      <c r="B3" s="10" t="s">
        <v>97</v>
      </c>
      <c r="C3" s="10" t="s">
        <v>98</v>
      </c>
      <c r="D3" s="11" t="s">
        <v>99</v>
      </c>
      <c r="E3" s="11" t="s">
        <v>100</v>
      </c>
      <c r="F3" s="11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 x14ac:dyDescent="0.25">
      <c r="A4" s="12"/>
      <c r="B4" s="13">
        <v>2011</v>
      </c>
      <c r="C4" s="13">
        <f>+B4</f>
        <v>2011</v>
      </c>
      <c r="D4" s="13">
        <f t="shared" ref="D4:Q4" si="0">+C4</f>
        <v>2011</v>
      </c>
      <c r="E4" s="13">
        <f t="shared" si="0"/>
        <v>2011</v>
      </c>
      <c r="F4" s="13">
        <f t="shared" si="0"/>
        <v>2011</v>
      </c>
      <c r="G4" s="13">
        <f t="shared" si="0"/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ref="R4" si="1">+Q4</f>
        <v>2011</v>
      </c>
      <c r="S4" s="13">
        <f t="shared" ref="S4" si="2">+R4</f>
        <v>2011</v>
      </c>
      <c r="T4" s="13">
        <f t="shared" ref="T4" si="3">+S4</f>
        <v>2011</v>
      </c>
      <c r="U4" s="13">
        <f t="shared" ref="U4" si="4">+T4</f>
        <v>2011</v>
      </c>
      <c r="V4" s="13">
        <f t="shared" ref="V4" si="5">+U4</f>
        <v>2011</v>
      </c>
      <c r="W4" s="13">
        <f t="shared" ref="W4" si="6">+V4</f>
        <v>2011</v>
      </c>
      <c r="X4" s="13">
        <f>+Q4</f>
        <v>2011</v>
      </c>
      <c r="Y4" s="13">
        <f t="shared" ref="Y4:AB4" si="7">+R4</f>
        <v>2011</v>
      </c>
      <c r="Z4" s="13">
        <f t="shared" si="7"/>
        <v>2011</v>
      </c>
      <c r="AA4" s="13">
        <f t="shared" si="7"/>
        <v>2011</v>
      </c>
      <c r="AB4" s="13">
        <f t="shared" si="7"/>
        <v>2011</v>
      </c>
      <c r="AC4" s="4">
        <f>+X4</f>
        <v>2011</v>
      </c>
      <c r="AD4" s="12" t="s">
        <v>45</v>
      </c>
    </row>
    <row r="5" spans="1:3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 x14ac:dyDescent="0.25">
      <c r="A6" s="17" t="s">
        <v>0</v>
      </c>
      <c r="B6" s="17"/>
      <c r="C6" s="17"/>
      <c r="D6" s="17"/>
      <c r="E6" s="17"/>
      <c r="F6" s="17">
        <v>2</v>
      </c>
      <c r="G6" s="17">
        <v>1</v>
      </c>
      <c r="H6" s="17">
        <v>1</v>
      </c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5</v>
      </c>
    </row>
    <row r="7" spans="1:3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>
        <v>1</v>
      </c>
      <c r="J7" s="16"/>
      <c r="K7" s="16"/>
      <c r="L7" s="16"/>
      <c r="M7" s="16"/>
      <c r="N7" s="16"/>
      <c r="O7" s="16"/>
      <c r="P7" s="16">
        <v>1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2</v>
      </c>
    </row>
    <row r="8" spans="1:30" x14ac:dyDescent="0.25">
      <c r="A8" s="16" t="s">
        <v>2</v>
      </c>
      <c r="B8" s="16"/>
      <c r="C8" s="16"/>
      <c r="D8" s="16"/>
      <c r="E8" s="16">
        <v>2</v>
      </c>
      <c r="F8" s="16">
        <v>7</v>
      </c>
      <c r="G8" s="16">
        <v>7</v>
      </c>
      <c r="H8" s="16">
        <v>5</v>
      </c>
      <c r="I8" s="16">
        <v>9</v>
      </c>
      <c r="J8" s="16">
        <v>6</v>
      </c>
      <c r="K8" s="16"/>
      <c r="L8" s="16"/>
      <c r="M8" s="16">
        <v>1</v>
      </c>
      <c r="N8" s="16">
        <v>3</v>
      </c>
      <c r="O8" s="16">
        <v>2</v>
      </c>
      <c r="P8" s="16"/>
      <c r="Q8" s="16">
        <v>2</v>
      </c>
      <c r="R8" s="16">
        <v>1</v>
      </c>
      <c r="S8" s="16">
        <v>4</v>
      </c>
      <c r="T8" s="16">
        <v>3</v>
      </c>
      <c r="U8" s="16"/>
      <c r="V8" s="16"/>
      <c r="W8" s="16">
        <v>12</v>
      </c>
      <c r="X8" s="16">
        <v>7</v>
      </c>
      <c r="Y8" s="16"/>
      <c r="Z8" s="16">
        <v>2</v>
      </c>
      <c r="AA8" s="16"/>
      <c r="AB8" s="16"/>
      <c r="AC8" s="28"/>
      <c r="AD8" s="16">
        <f>SUM(B8:AC8)</f>
        <v>73</v>
      </c>
    </row>
    <row r="9" spans="1:30" x14ac:dyDescent="0.25">
      <c r="A9" s="16" t="s">
        <v>3</v>
      </c>
      <c r="B9" s="16"/>
      <c r="C9" s="16"/>
      <c r="D9" s="16"/>
      <c r="E9" s="16"/>
      <c r="F9" s="16">
        <v>1</v>
      </c>
      <c r="G9" s="16"/>
      <c r="H9" s="16">
        <v>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>
        <v>2</v>
      </c>
      <c r="X9" s="16"/>
      <c r="Y9" s="16"/>
      <c r="Z9" s="16"/>
      <c r="AA9" s="16"/>
      <c r="AB9" s="16"/>
      <c r="AC9" s="28"/>
      <c r="AD9" s="16">
        <f t="shared" si="8"/>
        <v>4</v>
      </c>
    </row>
    <row r="10" spans="1:30" x14ac:dyDescent="0.25">
      <c r="A10" s="16" t="s">
        <v>4</v>
      </c>
      <c r="B10" s="16"/>
      <c r="C10" s="16"/>
      <c r="D10" s="16"/>
      <c r="E10" s="16">
        <v>1</v>
      </c>
      <c r="F10" s="16"/>
      <c r="G10" s="16"/>
      <c r="H10" s="16">
        <v>1</v>
      </c>
      <c r="I10" s="16">
        <v>1</v>
      </c>
      <c r="J10" s="16"/>
      <c r="K10" s="16"/>
      <c r="L10" s="16"/>
      <c r="M10" s="16"/>
      <c r="N10" s="16"/>
      <c r="O10" s="16"/>
      <c r="P10" s="16"/>
      <c r="Q10" s="16"/>
      <c r="R10" s="16"/>
      <c r="S10" s="16">
        <v>1</v>
      </c>
      <c r="T10" s="16">
        <v>1</v>
      </c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5</v>
      </c>
    </row>
    <row r="11" spans="1:30" x14ac:dyDescent="0.25">
      <c r="A11" s="16" t="s">
        <v>5</v>
      </c>
      <c r="B11" s="16"/>
      <c r="C11" s="16"/>
      <c r="D11" s="16"/>
      <c r="E11" s="16">
        <v>1</v>
      </c>
      <c r="F11" s="16">
        <v>3</v>
      </c>
      <c r="G11" s="16">
        <v>2</v>
      </c>
      <c r="H11" s="16">
        <v>4</v>
      </c>
      <c r="I11" s="16">
        <v>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12</v>
      </c>
    </row>
    <row r="12" spans="1:30" x14ac:dyDescent="0.25">
      <c r="A12" s="16" t="s">
        <v>6</v>
      </c>
      <c r="B12" s="16"/>
      <c r="C12" s="16"/>
      <c r="D12" s="16"/>
      <c r="E12" s="16"/>
      <c r="F12" s="16">
        <v>2</v>
      </c>
      <c r="G12" s="16">
        <v>1</v>
      </c>
      <c r="H12" s="16">
        <v>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1</v>
      </c>
      <c r="T12" s="16"/>
      <c r="U12" s="16"/>
      <c r="V12" s="16"/>
      <c r="W12" s="16"/>
      <c r="X12" s="16">
        <v>1</v>
      </c>
      <c r="Y12" s="16"/>
      <c r="Z12" s="16">
        <v>1</v>
      </c>
      <c r="AA12" s="16"/>
      <c r="AB12" s="16"/>
      <c r="AC12" s="28"/>
      <c r="AD12" s="16">
        <f t="shared" si="8"/>
        <v>8</v>
      </c>
    </row>
    <row r="13" spans="1:3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v>1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1</v>
      </c>
    </row>
    <row r="14" spans="1:3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1</v>
      </c>
      <c r="T14" s="16">
        <v>1</v>
      </c>
      <c r="U14" s="16">
        <v>1</v>
      </c>
      <c r="V14" s="16">
        <v>5</v>
      </c>
      <c r="W14" s="16">
        <v>2</v>
      </c>
      <c r="X14" s="16">
        <v>2</v>
      </c>
      <c r="Y14" s="16"/>
      <c r="Z14" s="16"/>
      <c r="AA14" s="16"/>
      <c r="AB14" s="16"/>
      <c r="AC14" s="28"/>
      <c r="AD14" s="16">
        <f t="shared" si="8"/>
        <v>12</v>
      </c>
    </row>
    <row r="15" spans="1:3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0</v>
      </c>
    </row>
    <row r="16" spans="1:3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v>5</v>
      </c>
      <c r="N16" s="16">
        <v>15</v>
      </c>
      <c r="O16" s="16">
        <v>6</v>
      </c>
      <c r="P16" s="16">
        <v>10</v>
      </c>
      <c r="Q16" s="16">
        <v>10</v>
      </c>
      <c r="R16" s="16"/>
      <c r="S16" s="16"/>
      <c r="T16" s="16"/>
      <c r="U16" s="16"/>
      <c r="V16" s="16"/>
      <c r="W16" s="16"/>
      <c r="X16" s="16">
        <v>1</v>
      </c>
      <c r="Y16" s="16"/>
      <c r="Z16" s="16"/>
      <c r="AA16" s="16"/>
      <c r="AB16" s="16"/>
      <c r="AC16" s="28"/>
      <c r="AD16" s="16">
        <f t="shared" si="8"/>
        <v>47</v>
      </c>
    </row>
    <row r="17" spans="1:3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7</v>
      </c>
      <c r="M18" s="16">
        <v>5</v>
      </c>
      <c r="N18" s="16">
        <v>7</v>
      </c>
      <c r="O18" s="16">
        <v>3</v>
      </c>
      <c r="P18" s="16"/>
      <c r="Q18" s="16"/>
      <c r="R18" s="16"/>
      <c r="S18" s="16">
        <v>6</v>
      </c>
      <c r="T18" s="16">
        <v>22</v>
      </c>
      <c r="U18" s="16">
        <v>12</v>
      </c>
      <c r="V18" s="16">
        <v>23</v>
      </c>
      <c r="W18" s="16">
        <v>8</v>
      </c>
      <c r="X18" s="16">
        <v>12</v>
      </c>
      <c r="Y18" s="16"/>
      <c r="Z18" s="16"/>
      <c r="AA18" s="16"/>
      <c r="AB18" s="16"/>
      <c r="AC18" s="28"/>
      <c r="AD18" s="16">
        <f t="shared" si="8"/>
        <v>105</v>
      </c>
    </row>
    <row r="19" spans="1:30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>
        <v>5</v>
      </c>
      <c r="T19" s="16">
        <v>13</v>
      </c>
      <c r="U19" s="16">
        <v>1</v>
      </c>
      <c r="V19" s="16">
        <v>6</v>
      </c>
      <c r="W19" s="16">
        <v>3</v>
      </c>
      <c r="X19" s="16">
        <v>3</v>
      </c>
      <c r="Y19" s="16"/>
      <c r="Z19" s="16"/>
      <c r="AA19" s="16">
        <v>1</v>
      </c>
      <c r="AB19" s="16">
        <v>1</v>
      </c>
      <c r="AC19" s="28"/>
      <c r="AD19" s="16">
        <f>SUM(B19:AC19)</f>
        <v>34</v>
      </c>
    </row>
    <row r="20" spans="1:30" x14ac:dyDescent="0.25">
      <c r="A20" s="16" t="s">
        <v>10</v>
      </c>
      <c r="B20" s="16"/>
      <c r="C20" s="16"/>
      <c r="D20" s="16"/>
      <c r="E20" s="16">
        <v>1</v>
      </c>
      <c r="F20" s="16">
        <v>1</v>
      </c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>
        <v>1</v>
      </c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4</v>
      </c>
    </row>
    <row r="21" spans="1:3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1</v>
      </c>
    </row>
    <row r="23" spans="1:3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 x14ac:dyDescent="0.3">
      <c r="A28" s="2" t="s">
        <v>48</v>
      </c>
      <c r="B28" s="23">
        <f>COUNT(B6:B26)</f>
        <v>0</v>
      </c>
      <c r="C28" s="23">
        <f t="shared" ref="C28:AC28" si="9">COUNT(C6:C26)</f>
        <v>0</v>
      </c>
      <c r="D28" s="23">
        <f t="shared" si="9"/>
        <v>0</v>
      </c>
      <c r="E28" s="23">
        <f t="shared" si="9"/>
        <v>4</v>
      </c>
      <c r="F28" s="23">
        <f t="shared" si="9"/>
        <v>6</v>
      </c>
      <c r="G28" s="23">
        <f t="shared" si="9"/>
        <v>5</v>
      </c>
      <c r="H28" s="23">
        <f t="shared" si="9"/>
        <v>6</v>
      </c>
      <c r="I28" s="23">
        <f t="shared" si="9"/>
        <v>4</v>
      </c>
      <c r="J28" s="23">
        <f t="shared" si="9"/>
        <v>3</v>
      </c>
      <c r="K28" s="23">
        <f t="shared" si="9"/>
        <v>0</v>
      </c>
      <c r="L28" s="23">
        <f t="shared" si="9"/>
        <v>1</v>
      </c>
      <c r="M28" s="23">
        <f t="shared" si="9"/>
        <v>3</v>
      </c>
      <c r="N28" s="23">
        <f t="shared" si="9"/>
        <v>3</v>
      </c>
      <c r="O28" s="23">
        <f t="shared" si="9"/>
        <v>4</v>
      </c>
      <c r="P28" s="23">
        <f t="shared" si="9"/>
        <v>3</v>
      </c>
      <c r="Q28" s="23">
        <f t="shared" si="9"/>
        <v>2</v>
      </c>
      <c r="R28" s="23">
        <f t="shared" ref="R28:W28" si="10">COUNT(R6:R26)</f>
        <v>1</v>
      </c>
      <c r="S28" s="61">
        <f t="shared" si="10"/>
        <v>7</v>
      </c>
      <c r="T28" s="23">
        <f t="shared" si="10"/>
        <v>5</v>
      </c>
      <c r="U28" s="23">
        <f t="shared" si="10"/>
        <v>3</v>
      </c>
      <c r="V28" s="23">
        <f t="shared" si="10"/>
        <v>3</v>
      </c>
      <c r="W28" s="23">
        <f t="shared" si="10"/>
        <v>5</v>
      </c>
      <c r="X28" s="23">
        <f t="shared" si="9"/>
        <v>6</v>
      </c>
      <c r="Y28" s="23">
        <f t="shared" ref="Y28:AB28" si="11">COUNT(Y6:Y26)</f>
        <v>0</v>
      </c>
      <c r="Z28" s="23">
        <f t="shared" si="11"/>
        <v>2</v>
      </c>
      <c r="AA28" s="23">
        <f t="shared" si="11"/>
        <v>1</v>
      </c>
      <c r="AB28" s="23">
        <f t="shared" si="11"/>
        <v>1</v>
      </c>
      <c r="AC28" s="23">
        <f t="shared" si="9"/>
        <v>0</v>
      </c>
      <c r="AD28" s="9">
        <v>14</v>
      </c>
    </row>
    <row r="29" spans="1:3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 x14ac:dyDescent="0.25">
      <c r="A30" s="17" t="s">
        <v>46</v>
      </c>
      <c r="B30" s="17">
        <f>SUM(B6:B26)</f>
        <v>0</v>
      </c>
      <c r="C30" s="17">
        <f t="shared" ref="C30:O30" si="12">SUM(C6:C26)</f>
        <v>0</v>
      </c>
      <c r="D30" s="17">
        <f t="shared" si="12"/>
        <v>0</v>
      </c>
      <c r="E30" s="17">
        <f t="shared" si="12"/>
        <v>5</v>
      </c>
      <c r="F30" s="17">
        <f t="shared" si="12"/>
        <v>16</v>
      </c>
      <c r="G30" s="17">
        <f>SUM(G6:G26)</f>
        <v>12</v>
      </c>
      <c r="H30" s="17">
        <f t="shared" si="12"/>
        <v>14</v>
      </c>
      <c r="I30" s="17">
        <f t="shared" si="12"/>
        <v>13</v>
      </c>
      <c r="J30" s="17">
        <f t="shared" si="12"/>
        <v>8</v>
      </c>
      <c r="K30" s="17">
        <f t="shared" si="12"/>
        <v>0</v>
      </c>
      <c r="L30" s="17">
        <f t="shared" si="12"/>
        <v>7</v>
      </c>
      <c r="M30" s="17">
        <f t="shared" si="12"/>
        <v>11</v>
      </c>
      <c r="N30" s="17">
        <f t="shared" si="12"/>
        <v>25</v>
      </c>
      <c r="O30" s="17">
        <f t="shared" si="12"/>
        <v>12</v>
      </c>
      <c r="P30" s="17">
        <f>SUM(P6:P26)</f>
        <v>12</v>
      </c>
      <c r="Q30" s="17">
        <f>SUM(Q6:Q26)</f>
        <v>12</v>
      </c>
      <c r="R30" s="17">
        <f t="shared" ref="R30:W30" si="13">SUM(R6:R26)</f>
        <v>1</v>
      </c>
      <c r="S30" s="17">
        <f t="shared" si="13"/>
        <v>19</v>
      </c>
      <c r="T30" s="17">
        <f t="shared" si="13"/>
        <v>40</v>
      </c>
      <c r="U30" s="17">
        <f t="shared" si="13"/>
        <v>14</v>
      </c>
      <c r="V30" s="17">
        <f t="shared" si="13"/>
        <v>34</v>
      </c>
      <c r="W30" s="17">
        <f t="shared" si="13"/>
        <v>27</v>
      </c>
      <c r="X30" s="17">
        <f>SUM(X6:X26)</f>
        <v>26</v>
      </c>
      <c r="Y30" s="17">
        <f t="shared" ref="Y30:AB30" si="14">SUM(Y6:Y26)</f>
        <v>0</v>
      </c>
      <c r="Z30" s="17">
        <f t="shared" si="14"/>
        <v>3</v>
      </c>
      <c r="AA30" s="17">
        <f t="shared" si="14"/>
        <v>1</v>
      </c>
      <c r="AB30" s="17">
        <f t="shared" si="14"/>
        <v>1</v>
      </c>
      <c r="AC30" s="22">
        <v>0</v>
      </c>
      <c r="AD30" s="17">
        <f>SUM(AD6:AD26)</f>
        <v>313</v>
      </c>
    </row>
    <row r="31" spans="1:30" ht="15.75" thickBot="1" x14ac:dyDescent="0.3">
      <c r="A31" s="26" t="s">
        <v>23</v>
      </c>
      <c r="B31" s="27" t="e">
        <f t="shared" ref="B31:X31" si="15">+B30/B33</f>
        <v>#DIV/0!</v>
      </c>
      <c r="C31" s="27">
        <f t="shared" si="15"/>
        <v>0</v>
      </c>
      <c r="D31" s="27">
        <f t="shared" si="15"/>
        <v>0</v>
      </c>
      <c r="E31" s="27">
        <f t="shared" si="15"/>
        <v>0.22727272727272727</v>
      </c>
      <c r="F31" s="27">
        <f t="shared" si="15"/>
        <v>0.5714285714285714</v>
      </c>
      <c r="G31" s="27">
        <f>+G30/G33</f>
        <v>0.2857142857142857</v>
      </c>
      <c r="H31" s="27">
        <f t="shared" si="15"/>
        <v>0.2978723404255319</v>
      </c>
      <c r="I31" s="27">
        <f t="shared" si="15"/>
        <v>0.26530612244897961</v>
      </c>
      <c r="J31" s="27">
        <f t="shared" si="15"/>
        <v>0.2857142857142857</v>
      </c>
      <c r="K31" s="27">
        <f t="shared" si="15"/>
        <v>0</v>
      </c>
      <c r="L31" s="27">
        <f t="shared" si="15"/>
        <v>0.77777777777777779</v>
      </c>
      <c r="M31" s="27">
        <f t="shared" si="15"/>
        <v>0.73333333333333328</v>
      </c>
      <c r="N31" s="27">
        <f t="shared" si="15"/>
        <v>0.75757575757575757</v>
      </c>
      <c r="O31" s="27">
        <f t="shared" si="15"/>
        <v>0.6</v>
      </c>
      <c r="P31" s="27">
        <f t="shared" si="15"/>
        <v>0.41379310344827586</v>
      </c>
      <c r="Q31" s="27">
        <f t="shared" si="15"/>
        <v>0.27272727272727271</v>
      </c>
      <c r="R31" s="27">
        <f t="shared" ref="R31:W31" si="16">+R30/R33</f>
        <v>0.2</v>
      </c>
      <c r="S31" s="27">
        <f t="shared" si="16"/>
        <v>0.48717948717948717</v>
      </c>
      <c r="T31" s="27">
        <f t="shared" si="16"/>
        <v>0.60606060606060608</v>
      </c>
      <c r="U31" s="27">
        <f t="shared" si="16"/>
        <v>0.82352941176470584</v>
      </c>
      <c r="V31" s="27">
        <f t="shared" si="16"/>
        <v>0.85</v>
      </c>
      <c r="W31" s="27">
        <f t="shared" si="16"/>
        <v>0.77142857142857146</v>
      </c>
      <c r="X31" s="27">
        <f t="shared" si="15"/>
        <v>0.59090909090909094</v>
      </c>
      <c r="Y31" s="27">
        <f t="shared" ref="Y31:AC31" si="17">+Y30/Y33</f>
        <v>0</v>
      </c>
      <c r="Z31" s="27">
        <f t="shared" si="17"/>
        <v>0.12</v>
      </c>
      <c r="AA31" s="27">
        <f t="shared" si="17"/>
        <v>0.33333333333333331</v>
      </c>
      <c r="AB31" s="27">
        <f t="shared" si="17"/>
        <v>0.125</v>
      </c>
      <c r="AC31" s="27">
        <f t="shared" si="17"/>
        <v>0</v>
      </c>
      <c r="AD31" s="27">
        <f>+AD30/AD33</f>
        <v>0.45961820851688695</v>
      </c>
    </row>
    <row r="32" spans="1:3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 x14ac:dyDescent="0.3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 x14ac:dyDescent="0.3"/>
    <row r="35" spans="1:30" ht="15.75" thickBot="1" x14ac:dyDescent="0.3">
      <c r="A35" s="31" t="s">
        <v>64</v>
      </c>
      <c r="B35" s="24">
        <f>COUNT(B33:AC33)</f>
        <v>28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AVERAGE(B30:AC30)</f>
        <v>11.178571428571429</v>
      </c>
    </row>
    <row r="36" spans="1:30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AVERAGE(B33:AC33)</f>
        <v>24.321428571428573</v>
      </c>
      <c r="Y36" s="62" t="s">
        <v>133</v>
      </c>
    </row>
    <row r="37" spans="1:30" x14ac:dyDescent="0.25">
      <c r="Y37" s="62" t="s">
        <v>134</v>
      </c>
    </row>
    <row r="38" spans="1:30" x14ac:dyDescent="0.25">
      <c r="A38" s="32" t="s">
        <v>49</v>
      </c>
    </row>
    <row r="39" spans="1:30" x14ac:dyDescent="0.25">
      <c r="A39" t="s">
        <v>86</v>
      </c>
    </row>
    <row r="41" spans="1:30" x14ac:dyDescent="0.25">
      <c r="A41" t="s">
        <v>109</v>
      </c>
    </row>
    <row r="42" spans="1:30" x14ac:dyDescent="0.25">
      <c r="A42" t="s">
        <v>113</v>
      </c>
    </row>
    <row r="43" spans="1:30" x14ac:dyDescent="0.25">
      <c r="A43" t="s">
        <v>114</v>
      </c>
    </row>
    <row r="44" spans="1:30" x14ac:dyDescent="0.25">
      <c r="A44" t="s">
        <v>115</v>
      </c>
    </row>
    <row r="45" spans="1:30" x14ac:dyDescent="0.25">
      <c r="A45" t="s">
        <v>132</v>
      </c>
    </row>
    <row r="46" spans="1:30" x14ac:dyDescent="0.25">
      <c r="B46" t="s">
        <v>131</v>
      </c>
    </row>
    <row r="47" spans="1:30" x14ac:dyDescent="0.25">
      <c r="B47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R58"/>
  <sheetViews>
    <sheetView workbookViewId="0">
      <selection activeCell="O36" sqref="O36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</cols>
  <sheetData>
    <row r="1" spans="1:18" ht="18.75" x14ac:dyDescent="0.3">
      <c r="A1" s="1" t="s">
        <v>47</v>
      </c>
      <c r="R1" s="1">
        <v>2012</v>
      </c>
    </row>
    <row r="2" spans="1:18" ht="15.75" thickBot="1" x14ac:dyDescent="0.3"/>
    <row r="3" spans="1:18" x14ac:dyDescent="0.25">
      <c r="A3" s="9" t="s">
        <v>43</v>
      </c>
      <c r="B3" s="10" t="s">
        <v>139</v>
      </c>
      <c r="C3" s="10" t="s">
        <v>140</v>
      </c>
      <c r="D3" s="10" t="s">
        <v>99</v>
      </c>
      <c r="E3" s="11" t="s">
        <v>141</v>
      </c>
      <c r="F3" s="11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151</v>
      </c>
      <c r="L3" s="11" t="s">
        <v>152</v>
      </c>
      <c r="M3" s="11" t="s">
        <v>155</v>
      </c>
      <c r="N3" s="11"/>
      <c r="O3" s="11"/>
      <c r="P3" s="11"/>
      <c r="Q3" s="3"/>
      <c r="R3" s="18" t="s">
        <v>44</v>
      </c>
    </row>
    <row r="4" spans="1:18" x14ac:dyDescent="0.25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4"/>
      <c r="R4" s="12" t="s">
        <v>45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</row>
    <row r="6" spans="1:18" x14ac:dyDescent="0.25">
      <c r="A6" s="17" t="s">
        <v>0</v>
      </c>
      <c r="B6" s="17"/>
      <c r="C6" s="17"/>
      <c r="D6" s="17">
        <v>2</v>
      </c>
      <c r="E6" s="17"/>
      <c r="F6" s="17">
        <v>2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22"/>
      <c r="R6" s="17">
        <f>SUM(B6:Q6)</f>
        <v>4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28"/>
      <c r="R7" s="16">
        <f t="shared" ref="R7:R26" si="1">SUM(B7:Q7)</f>
        <v>1</v>
      </c>
    </row>
    <row r="8" spans="1:18" x14ac:dyDescent="0.25">
      <c r="A8" s="16" t="s">
        <v>2</v>
      </c>
      <c r="B8" s="16"/>
      <c r="C8" s="16"/>
      <c r="D8" s="16">
        <v>1</v>
      </c>
      <c r="E8" s="16">
        <v>13</v>
      </c>
      <c r="F8" s="16">
        <v>7</v>
      </c>
      <c r="G8" s="16">
        <v>13</v>
      </c>
      <c r="H8" s="16"/>
      <c r="I8" s="16"/>
      <c r="J8" s="16">
        <v>5</v>
      </c>
      <c r="K8" s="16">
        <v>3</v>
      </c>
      <c r="L8" s="16">
        <v>4</v>
      </c>
      <c r="M8" s="16">
        <v>6</v>
      </c>
      <c r="N8" s="16"/>
      <c r="O8" s="16"/>
      <c r="P8" s="16"/>
      <c r="Q8" s="28"/>
      <c r="R8" s="16">
        <f>SUM(B8:Q8)</f>
        <v>52</v>
      </c>
    </row>
    <row r="9" spans="1:18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8"/>
      <c r="R9" s="16">
        <f t="shared" si="1"/>
        <v>0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28"/>
      <c r="R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>
        <v>1</v>
      </c>
      <c r="F11" s="16"/>
      <c r="G11" s="16">
        <v>1</v>
      </c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1"/>
        <v>2</v>
      </c>
    </row>
    <row r="12" spans="1:18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/>
      <c r="Q12" s="28"/>
      <c r="R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8"/>
      <c r="R13" s="16">
        <f t="shared" si="1"/>
        <v>0</v>
      </c>
    </row>
    <row r="14" spans="1:18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4</v>
      </c>
      <c r="L14" s="16"/>
      <c r="M14" s="16"/>
      <c r="N14" s="16"/>
      <c r="O14" s="16"/>
      <c r="P14" s="16"/>
      <c r="Q14" s="28"/>
      <c r="R14" s="16">
        <f t="shared" si="1"/>
        <v>4</v>
      </c>
    </row>
    <row r="15" spans="1:18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1</v>
      </c>
      <c r="N15" s="16"/>
      <c r="O15" s="16"/>
      <c r="P15" s="16"/>
      <c r="Q15" s="28"/>
      <c r="R15" s="16">
        <f t="shared" si="1"/>
        <v>1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>
        <v>2</v>
      </c>
      <c r="I16" s="16"/>
      <c r="J16" s="16"/>
      <c r="K16" s="16"/>
      <c r="L16" s="16"/>
      <c r="M16" s="16"/>
      <c r="N16" s="16"/>
      <c r="O16" s="16"/>
      <c r="P16" s="16"/>
      <c r="Q16" s="28"/>
      <c r="R16" s="16">
        <f t="shared" si="1"/>
        <v>2</v>
      </c>
    </row>
    <row r="17" spans="1:18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1"/>
        <v>0</v>
      </c>
    </row>
    <row r="18" spans="1:18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28"/>
      <c r="R18" s="16">
        <f t="shared" si="1"/>
        <v>1</v>
      </c>
    </row>
    <row r="19" spans="1:18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>
        <v>1</v>
      </c>
      <c r="L19" s="16"/>
      <c r="M19" s="16">
        <v>3</v>
      </c>
      <c r="N19" s="16"/>
      <c r="O19" s="16"/>
      <c r="P19" s="16"/>
      <c r="Q19" s="28"/>
      <c r="R19" s="16">
        <f>SUM(B19:Q19)</f>
        <v>5</v>
      </c>
    </row>
    <row r="20" spans="1:18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>
        <v>3</v>
      </c>
      <c r="L20" s="16"/>
      <c r="M20" s="16"/>
      <c r="N20" s="16"/>
      <c r="O20" s="16"/>
      <c r="P20" s="16"/>
      <c r="Q20" s="28"/>
      <c r="R20" s="16">
        <f t="shared" si="1"/>
        <v>3</v>
      </c>
    </row>
    <row r="21" spans="1:18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8"/>
      <c r="R21" s="16">
        <f t="shared" si="1"/>
        <v>0</v>
      </c>
    </row>
    <row r="22" spans="1:18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8"/>
      <c r="R22" s="16">
        <f t="shared" si="1"/>
        <v>0</v>
      </c>
    </row>
    <row r="23" spans="1:18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8"/>
      <c r="R23" s="16">
        <f t="shared" si="1"/>
        <v>0</v>
      </c>
    </row>
    <row r="24" spans="1:18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1"/>
        <v>0</v>
      </c>
    </row>
    <row r="25" spans="1:18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1"/>
        <v>0</v>
      </c>
    </row>
    <row r="26" spans="1:18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5"/>
      <c r="R26" s="26">
        <f t="shared" si="1"/>
        <v>0</v>
      </c>
    </row>
    <row r="27" spans="1:18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9"/>
    </row>
    <row r="28" spans="1:18" ht="15.75" thickBot="1" x14ac:dyDescent="0.3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2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 t="shared" si="2"/>
        <v>0</v>
      </c>
      <c r="J28" s="23">
        <f t="shared" si="2"/>
        <v>3</v>
      </c>
      <c r="K28" s="61">
        <f t="shared" si="2"/>
        <v>5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9">
        <v>11</v>
      </c>
    </row>
    <row r="29" spans="1:18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 x14ac:dyDescent="0.25">
      <c r="A30" s="17" t="s">
        <v>46</v>
      </c>
      <c r="B30" s="17">
        <f>SUM(B6:B26)</f>
        <v>0</v>
      </c>
      <c r="C30" s="17">
        <f t="shared" ref="C30:M30" si="3">SUM(C6:C26)</f>
        <v>0</v>
      </c>
      <c r="D30" s="17">
        <f t="shared" si="3"/>
        <v>3</v>
      </c>
      <c r="E30" s="17">
        <f t="shared" si="3"/>
        <v>14</v>
      </c>
      <c r="F30" s="17">
        <f t="shared" si="3"/>
        <v>9</v>
      </c>
      <c r="G30" s="17">
        <f>SUM(G6:G26)</f>
        <v>15</v>
      </c>
      <c r="H30" s="17">
        <f t="shared" si="3"/>
        <v>2</v>
      </c>
      <c r="I30" s="17">
        <f t="shared" si="3"/>
        <v>0</v>
      </c>
      <c r="J30" s="17">
        <f t="shared" si="3"/>
        <v>7</v>
      </c>
      <c r="K30" s="17">
        <f t="shared" si="3"/>
        <v>12</v>
      </c>
      <c r="L30" s="17">
        <f t="shared" si="3"/>
        <v>4</v>
      </c>
      <c r="M30" s="17">
        <f t="shared" si="3"/>
        <v>10</v>
      </c>
      <c r="N30" s="17"/>
      <c r="O30" s="17"/>
      <c r="P30" s="17"/>
      <c r="Q30" s="22"/>
      <c r="R30" s="17">
        <f>SUM(R6:R26)</f>
        <v>76</v>
      </c>
    </row>
    <row r="31" spans="1:18" ht="15.75" thickBot="1" x14ac:dyDescent="0.3">
      <c r="A31" s="26" t="s">
        <v>23</v>
      </c>
      <c r="B31" s="27">
        <f t="shared" ref="B31:M31" si="4">+B30/B33</f>
        <v>0</v>
      </c>
      <c r="C31" s="27">
        <f t="shared" si="4"/>
        <v>0</v>
      </c>
      <c r="D31" s="27">
        <f t="shared" si="4"/>
        <v>0.5</v>
      </c>
      <c r="E31" s="27">
        <f t="shared" si="4"/>
        <v>0.5</v>
      </c>
      <c r="F31" s="27">
        <f t="shared" si="4"/>
        <v>0.36</v>
      </c>
      <c r="G31" s="27">
        <f>+G30/G33</f>
        <v>0.55555555555555558</v>
      </c>
      <c r="H31" s="27">
        <f t="shared" si="4"/>
        <v>0.66666666666666663</v>
      </c>
      <c r="I31" s="27">
        <f t="shared" si="4"/>
        <v>0</v>
      </c>
      <c r="J31" s="27">
        <f t="shared" si="4"/>
        <v>0.46666666666666667</v>
      </c>
      <c r="K31" s="27">
        <f t="shared" si="4"/>
        <v>0.42857142857142855</v>
      </c>
      <c r="L31" s="27">
        <f t="shared" si="4"/>
        <v>0.19047619047619047</v>
      </c>
      <c r="M31" s="27">
        <f t="shared" si="4"/>
        <v>0.55555555555555558</v>
      </c>
      <c r="N31" s="27"/>
      <c r="O31" s="27"/>
      <c r="P31" s="27"/>
      <c r="Q31" s="27"/>
      <c r="R31" s="27">
        <f>+R30/R33</f>
        <v>0.41081081081081083</v>
      </c>
    </row>
    <row r="32" spans="1:18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2"/>
    </row>
    <row r="33" spans="1:18" ht="15.75" thickBot="1" x14ac:dyDescent="0.3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30"/>
      <c r="R33" s="23">
        <f>SUM(B33:Q33)</f>
        <v>185</v>
      </c>
    </row>
    <row r="34" spans="1:18" ht="15.75" thickBot="1" x14ac:dyDescent="0.3"/>
    <row r="35" spans="1:18" ht="15.75" thickBot="1" x14ac:dyDescent="0.3">
      <c r="A35" s="31" t="s">
        <v>64</v>
      </c>
      <c r="B35" s="24">
        <f>COUNT(B33:Q33)</f>
        <v>12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AVERAGE(B30:Q30)</f>
        <v>6.333333333333333</v>
      </c>
    </row>
    <row r="36" spans="1:18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AVERAGE(B33:Q33)</f>
        <v>15.416666666666666</v>
      </c>
    </row>
    <row r="38" spans="1:18" x14ac:dyDescent="0.25">
      <c r="A38" s="32" t="s">
        <v>49</v>
      </c>
    </row>
    <row r="39" spans="1:18" x14ac:dyDescent="0.25">
      <c r="A39" t="s">
        <v>86</v>
      </c>
    </row>
    <row r="40" spans="1:18" x14ac:dyDescent="0.25">
      <c r="A40" t="s">
        <v>157</v>
      </c>
    </row>
    <row r="41" spans="1:18" x14ac:dyDescent="0.25">
      <c r="A41" t="s">
        <v>156</v>
      </c>
    </row>
    <row r="43" spans="1:18" x14ac:dyDescent="0.25">
      <c r="A43" t="s">
        <v>159</v>
      </c>
    </row>
    <row r="44" spans="1:18" x14ac:dyDescent="0.25">
      <c r="A44" t="s">
        <v>158</v>
      </c>
    </row>
    <row r="46" spans="1:18" x14ac:dyDescent="0.25">
      <c r="A46" t="s">
        <v>143</v>
      </c>
    </row>
    <row r="47" spans="1:18" x14ac:dyDescent="0.25">
      <c r="B47" t="s">
        <v>144</v>
      </c>
    </row>
    <row r="48" spans="1:18" x14ac:dyDescent="0.25">
      <c r="B48" t="s">
        <v>145</v>
      </c>
    </row>
    <row r="49" spans="1:2" x14ac:dyDescent="0.25">
      <c r="B49" t="s">
        <v>146</v>
      </c>
    </row>
    <row r="51" spans="1:2" x14ac:dyDescent="0.25">
      <c r="A51" t="s">
        <v>162</v>
      </c>
    </row>
    <row r="52" spans="1:2" x14ac:dyDescent="0.25">
      <c r="A52" t="s">
        <v>160</v>
      </c>
    </row>
    <row r="53" spans="1:2" x14ac:dyDescent="0.25">
      <c r="A53" t="s">
        <v>161</v>
      </c>
    </row>
    <row r="55" spans="1:2" x14ac:dyDescent="0.25">
      <c r="A55" t="s">
        <v>154</v>
      </c>
    </row>
    <row r="57" spans="1:2" x14ac:dyDescent="0.25">
      <c r="A57" t="s">
        <v>164</v>
      </c>
    </row>
    <row r="58" spans="1:2" x14ac:dyDescent="0.25">
      <c r="A58" t="s">
        <v>163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U65"/>
  <sheetViews>
    <sheetView workbookViewId="0">
      <selection activeCell="F12" sqref="F12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  <col min="19" max="20" width="4.85546875" customWidth="1"/>
    <col min="21" max="21" width="3.42578125" bestFit="1" customWidth="1"/>
  </cols>
  <sheetData>
    <row r="1" spans="1:21" ht="18.75" x14ac:dyDescent="0.3">
      <c r="A1" s="1" t="s">
        <v>47</v>
      </c>
      <c r="R1" s="1">
        <v>2013</v>
      </c>
    </row>
    <row r="2" spans="1:21" ht="15.75" thickBot="1" x14ac:dyDescent="0.3"/>
    <row r="3" spans="1:21" x14ac:dyDescent="0.25">
      <c r="A3" s="9" t="s">
        <v>43</v>
      </c>
      <c r="B3" s="10" t="s">
        <v>171</v>
      </c>
      <c r="C3" s="10" t="s">
        <v>52</v>
      </c>
      <c r="D3" s="10" t="s">
        <v>172</v>
      </c>
      <c r="E3" s="11" t="s">
        <v>173</v>
      </c>
      <c r="F3" s="11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185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3" t="s">
        <v>138</v>
      </c>
      <c r="R3" s="18" t="s">
        <v>44</v>
      </c>
      <c r="S3" s="11" t="s">
        <v>204</v>
      </c>
      <c r="T3" s="11" t="s">
        <v>138</v>
      </c>
    </row>
    <row r="4" spans="1:21" x14ac:dyDescent="0.25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2" t="s">
        <v>45</v>
      </c>
      <c r="S4" s="13">
        <v>2013</v>
      </c>
      <c r="T4" s="13">
        <v>2013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  <c r="S5" s="14"/>
      <c r="T5" s="14"/>
    </row>
    <row r="6" spans="1:21" x14ac:dyDescent="0.25">
      <c r="A6" s="17" t="s">
        <v>0</v>
      </c>
      <c r="B6" s="17">
        <v>1</v>
      </c>
      <c r="C6" s="17"/>
      <c r="D6" s="17">
        <v>1</v>
      </c>
      <c r="E6" s="17"/>
      <c r="F6" s="17"/>
      <c r="G6" s="17"/>
      <c r="H6" s="17"/>
      <c r="I6" s="17"/>
      <c r="J6" s="17"/>
      <c r="K6" s="17"/>
      <c r="L6" s="17">
        <v>1</v>
      </c>
      <c r="M6" s="17">
        <v>3</v>
      </c>
      <c r="N6" s="17">
        <v>1</v>
      </c>
      <c r="O6" s="17"/>
      <c r="P6" s="17"/>
      <c r="Q6" s="22"/>
      <c r="R6" s="17">
        <f>SUM(B6:Q6)</f>
        <v>7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>
        <v>1</v>
      </c>
      <c r="L7" s="16">
        <v>4</v>
      </c>
      <c r="M7" s="16"/>
      <c r="N7" s="16"/>
      <c r="O7" s="16"/>
      <c r="P7" s="16"/>
      <c r="Q7" s="28">
        <v>1</v>
      </c>
      <c r="R7" s="16">
        <f t="shared" ref="R7:R28" si="5">SUM(B7:Q7)</f>
        <v>6</v>
      </c>
    </row>
    <row r="8" spans="1:21" x14ac:dyDescent="0.25">
      <c r="A8" s="16" t="s">
        <v>2</v>
      </c>
      <c r="B8" s="16"/>
      <c r="C8" s="16">
        <v>1</v>
      </c>
      <c r="D8" s="16">
        <v>6</v>
      </c>
      <c r="E8" s="16">
        <v>11</v>
      </c>
      <c r="F8" s="16">
        <v>3</v>
      </c>
      <c r="G8" s="16">
        <v>2</v>
      </c>
      <c r="H8" s="16">
        <v>2</v>
      </c>
      <c r="I8" s="16"/>
      <c r="J8" s="16">
        <v>1</v>
      </c>
      <c r="K8" s="16">
        <v>4</v>
      </c>
      <c r="L8" s="16">
        <v>9</v>
      </c>
      <c r="M8" s="16"/>
      <c r="N8" s="16">
        <v>3</v>
      </c>
      <c r="O8" s="16">
        <v>9</v>
      </c>
      <c r="P8" s="16">
        <v>6</v>
      </c>
      <c r="Q8" s="28">
        <v>1</v>
      </c>
      <c r="R8" s="16">
        <f>SUM(B8:Q8)</f>
        <v>58</v>
      </c>
      <c r="T8" s="16">
        <v>1</v>
      </c>
      <c r="U8" s="16" t="s">
        <v>208</v>
      </c>
    </row>
    <row r="9" spans="1:21" x14ac:dyDescent="0.25">
      <c r="A9" s="16" t="s">
        <v>3</v>
      </c>
      <c r="B9" s="16"/>
      <c r="C9" s="16">
        <v>1</v>
      </c>
      <c r="D9" s="16"/>
      <c r="E9" s="16">
        <v>1</v>
      </c>
      <c r="F9" s="16"/>
      <c r="G9" s="16"/>
      <c r="H9" s="16"/>
      <c r="I9" s="16"/>
      <c r="J9" s="16"/>
      <c r="K9" s="16"/>
      <c r="L9" s="16"/>
      <c r="M9" s="16"/>
      <c r="N9" s="16"/>
      <c r="O9" s="16">
        <v>1</v>
      </c>
      <c r="P9" s="16"/>
      <c r="Q9" s="28"/>
      <c r="R9" s="16">
        <f t="shared" si="5"/>
        <v>3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>
        <v>1</v>
      </c>
      <c r="M10" s="16"/>
      <c r="N10" s="16"/>
      <c r="O10" s="16"/>
      <c r="P10" s="16"/>
      <c r="Q10" s="28"/>
      <c r="R10" s="16">
        <f t="shared" si="5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5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>
        <v>1</v>
      </c>
      <c r="Q12" s="28"/>
      <c r="R12" s="16">
        <f t="shared" si="5"/>
        <v>1</v>
      </c>
      <c r="S12" s="16">
        <v>36</v>
      </c>
      <c r="T12" s="16">
        <v>6</v>
      </c>
      <c r="U12" s="16" t="s">
        <v>208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>
        <v>1</v>
      </c>
      <c r="J13" s="16"/>
      <c r="K13" s="16"/>
      <c r="L13" s="16"/>
      <c r="M13" s="16">
        <v>1</v>
      </c>
      <c r="N13" s="16"/>
      <c r="O13" s="16"/>
      <c r="P13" s="16"/>
      <c r="Q13" s="28"/>
      <c r="R13" s="16">
        <f t="shared" si="5"/>
        <v>2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>
        <v>1</v>
      </c>
      <c r="I14" s="16"/>
      <c r="J14" s="16"/>
      <c r="K14" s="16"/>
      <c r="L14" s="16"/>
      <c r="M14" s="16"/>
      <c r="N14" s="16"/>
      <c r="O14" s="16"/>
      <c r="P14" s="16"/>
      <c r="Q14" s="28"/>
      <c r="R14" s="16">
        <f t="shared" si="5"/>
        <v>1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>
        <v>2</v>
      </c>
      <c r="M15" s="16"/>
      <c r="N15" s="16"/>
      <c r="O15" s="16"/>
      <c r="P15" s="16"/>
      <c r="Q15" s="28"/>
      <c r="R15" s="16">
        <f t="shared" si="5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3</v>
      </c>
      <c r="J16" s="16">
        <v>6</v>
      </c>
      <c r="K16" s="16">
        <v>11</v>
      </c>
      <c r="L16" s="16">
        <v>6</v>
      </c>
      <c r="M16" s="16"/>
      <c r="N16" s="16"/>
      <c r="O16" s="16"/>
      <c r="P16" s="16"/>
      <c r="Q16" s="28"/>
      <c r="R16" s="16">
        <f t="shared" si="5"/>
        <v>26</v>
      </c>
    </row>
    <row r="17" spans="1:18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5"/>
        <v>0</v>
      </c>
    </row>
    <row r="18" spans="1:18" x14ac:dyDescent="0.25">
      <c r="A18" s="16" t="s">
        <v>18</v>
      </c>
      <c r="B18" s="16"/>
      <c r="C18" s="16"/>
      <c r="D18" s="16"/>
      <c r="E18" s="16"/>
      <c r="F18" s="16"/>
      <c r="G18" s="16"/>
      <c r="H18" s="16">
        <v>2</v>
      </c>
      <c r="I18" s="16"/>
      <c r="J18" s="16"/>
      <c r="K18" s="16"/>
      <c r="L18" s="16"/>
      <c r="M18" s="16">
        <v>18</v>
      </c>
      <c r="N18" s="16">
        <v>16</v>
      </c>
      <c r="O18" s="16">
        <v>23</v>
      </c>
      <c r="P18" s="16">
        <v>1</v>
      </c>
      <c r="Q18" s="28"/>
      <c r="R18" s="16">
        <f t="shared" si="5"/>
        <v>60</v>
      </c>
    </row>
    <row r="19" spans="1:18" x14ac:dyDescent="0.25">
      <c r="A19" s="16" t="s">
        <v>9</v>
      </c>
      <c r="B19" s="16"/>
      <c r="C19" s="16"/>
      <c r="D19" s="16"/>
      <c r="E19" s="16">
        <v>1</v>
      </c>
      <c r="F19" s="16"/>
      <c r="G19" s="16">
        <v>2</v>
      </c>
      <c r="H19" s="16">
        <v>2</v>
      </c>
      <c r="I19" s="16"/>
      <c r="J19" s="16"/>
      <c r="K19" s="16"/>
      <c r="L19" s="16"/>
      <c r="M19" s="16"/>
      <c r="N19" s="16"/>
      <c r="O19" s="16"/>
      <c r="P19" s="16">
        <v>2</v>
      </c>
      <c r="Q19" s="28">
        <v>2</v>
      </c>
      <c r="R19" s="16">
        <f>SUM(B19:Q19)</f>
        <v>9</v>
      </c>
    </row>
    <row r="20" spans="1:18" x14ac:dyDescent="0.25">
      <c r="A20" s="16" t="s">
        <v>10</v>
      </c>
      <c r="B20" s="16">
        <v>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v>1</v>
      </c>
      <c r="N20" s="16"/>
      <c r="O20" s="16"/>
      <c r="P20" s="16">
        <v>2</v>
      </c>
      <c r="Q20" s="28"/>
      <c r="R20" s="16">
        <f t="shared" si="5"/>
        <v>5</v>
      </c>
    </row>
    <row r="21" spans="1:18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>
        <v>2</v>
      </c>
      <c r="N21" s="16"/>
      <c r="O21" s="16"/>
      <c r="P21" s="16"/>
      <c r="Q21" s="28"/>
      <c r="R21" s="16">
        <f t="shared" si="5"/>
        <v>3</v>
      </c>
    </row>
    <row r="22" spans="1:18" x14ac:dyDescent="0.25">
      <c r="A22" s="64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4">
        <v>7</v>
      </c>
      <c r="O22" s="64">
        <v>1</v>
      </c>
      <c r="P22" s="16"/>
      <c r="Q22" s="28"/>
      <c r="R22" s="66">
        <f t="shared" si="5"/>
        <v>8</v>
      </c>
    </row>
    <row r="23" spans="1:18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>
        <v>3</v>
      </c>
      <c r="J23" s="16"/>
      <c r="K23" s="16"/>
      <c r="L23" s="16"/>
      <c r="M23" s="16">
        <v>1</v>
      </c>
      <c r="N23" s="16"/>
      <c r="O23" s="16"/>
      <c r="P23" s="16"/>
      <c r="Q23" s="28"/>
      <c r="R23" s="16">
        <f t="shared" si="5"/>
        <v>4</v>
      </c>
    </row>
    <row r="24" spans="1:18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5"/>
        <v>0</v>
      </c>
    </row>
    <row r="25" spans="1:18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5"/>
        <v>0</v>
      </c>
    </row>
    <row r="26" spans="1:18" x14ac:dyDescent="0.25">
      <c r="A26" s="64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64">
        <v>10</v>
      </c>
      <c r="M26" s="64">
        <v>1</v>
      </c>
      <c r="N26" s="16"/>
      <c r="O26" s="16"/>
      <c r="P26" s="16"/>
      <c r="Q26" s="28"/>
      <c r="R26" s="66">
        <f t="shared" si="5"/>
        <v>11</v>
      </c>
    </row>
    <row r="27" spans="1:18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8"/>
      <c r="R27" s="16">
        <f t="shared" si="5"/>
        <v>0</v>
      </c>
    </row>
    <row r="28" spans="1:18" ht="15.75" thickBot="1" x14ac:dyDescent="0.3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5"/>
      <c r="R28" s="26">
        <f t="shared" si="5"/>
        <v>0</v>
      </c>
    </row>
    <row r="29" spans="1:18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 ht="15.75" thickBot="1" x14ac:dyDescent="0.3">
      <c r="A30" s="2" t="s">
        <v>48</v>
      </c>
      <c r="B30" s="23">
        <f>COUNT(B6:B28)</f>
        <v>2</v>
      </c>
      <c r="C30" s="23">
        <f t="shared" ref="C30:M30" si="6">COUNT(C6:C28)</f>
        <v>2</v>
      </c>
      <c r="D30" s="23">
        <f t="shared" si="6"/>
        <v>2</v>
      </c>
      <c r="E30" s="23">
        <f t="shared" si="6"/>
        <v>3</v>
      </c>
      <c r="F30" s="23">
        <f t="shared" si="6"/>
        <v>1</v>
      </c>
      <c r="G30" s="23">
        <f t="shared" si="6"/>
        <v>2</v>
      </c>
      <c r="H30" s="23">
        <f t="shared" si="6"/>
        <v>4</v>
      </c>
      <c r="I30" s="23">
        <f t="shared" si="6"/>
        <v>3</v>
      </c>
      <c r="J30" s="23">
        <f t="shared" si="6"/>
        <v>2</v>
      </c>
      <c r="K30" s="23">
        <f t="shared" si="6"/>
        <v>3</v>
      </c>
      <c r="L30" s="61">
        <f t="shared" si="6"/>
        <v>8</v>
      </c>
      <c r="M30" s="23">
        <f t="shared" si="6"/>
        <v>7</v>
      </c>
      <c r="N30" s="23">
        <f t="shared" ref="N30:Q30" si="7">COUNT(N6:N28)</f>
        <v>4</v>
      </c>
      <c r="O30" s="23">
        <f t="shared" si="7"/>
        <v>4</v>
      </c>
      <c r="P30" s="23">
        <f t="shared" si="7"/>
        <v>5</v>
      </c>
      <c r="Q30" s="23">
        <f t="shared" si="7"/>
        <v>3</v>
      </c>
      <c r="R30" s="9">
        <v>17</v>
      </c>
    </row>
    <row r="31" spans="1:18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9"/>
    </row>
    <row r="32" spans="1:18" x14ac:dyDescent="0.25">
      <c r="A32" s="17" t="s">
        <v>46</v>
      </c>
      <c r="B32" s="17">
        <f>SUM(B6:B28)</f>
        <v>3</v>
      </c>
      <c r="C32" s="17">
        <f t="shared" ref="C32:M32" si="8">SUM(C6:C28)</f>
        <v>2</v>
      </c>
      <c r="D32" s="17">
        <f t="shared" si="8"/>
        <v>7</v>
      </c>
      <c r="E32" s="17">
        <f t="shared" si="8"/>
        <v>13</v>
      </c>
      <c r="F32" s="17">
        <f t="shared" si="8"/>
        <v>3</v>
      </c>
      <c r="G32" s="17">
        <f>SUM(G6:G28)</f>
        <v>4</v>
      </c>
      <c r="H32" s="17">
        <f t="shared" si="8"/>
        <v>7</v>
      </c>
      <c r="I32" s="17">
        <f t="shared" si="8"/>
        <v>7</v>
      </c>
      <c r="J32" s="17">
        <f t="shared" si="8"/>
        <v>7</v>
      </c>
      <c r="K32" s="17">
        <f t="shared" si="8"/>
        <v>16</v>
      </c>
      <c r="L32" s="17">
        <f t="shared" si="8"/>
        <v>34</v>
      </c>
      <c r="M32" s="17">
        <f t="shared" si="8"/>
        <v>27</v>
      </c>
      <c r="N32" s="17">
        <f t="shared" ref="N32:Q32" si="9">SUM(N6:N28)</f>
        <v>27</v>
      </c>
      <c r="O32" s="17">
        <f t="shared" si="9"/>
        <v>34</v>
      </c>
      <c r="P32" s="17">
        <f t="shared" si="9"/>
        <v>12</v>
      </c>
      <c r="Q32" s="17">
        <f t="shared" si="9"/>
        <v>4</v>
      </c>
      <c r="R32" s="17">
        <f>SUM(R6:R28)</f>
        <v>207</v>
      </c>
    </row>
    <row r="33" spans="1:18" ht="15.75" thickBot="1" x14ac:dyDescent="0.3">
      <c r="A33" s="26" t="s">
        <v>23</v>
      </c>
      <c r="B33" s="27">
        <f t="shared" ref="B33:M33" si="10">+B32/B35</f>
        <v>0.5</v>
      </c>
      <c r="C33" s="27">
        <f t="shared" si="10"/>
        <v>0.2857142857142857</v>
      </c>
      <c r="D33" s="27">
        <f t="shared" si="10"/>
        <v>0.33333333333333331</v>
      </c>
      <c r="E33" s="27">
        <f t="shared" si="10"/>
        <v>0.5</v>
      </c>
      <c r="F33" s="27">
        <f t="shared" si="10"/>
        <v>0.3</v>
      </c>
      <c r="G33" s="27">
        <f>+G32/G35</f>
        <v>0.5714285714285714</v>
      </c>
      <c r="H33" s="27">
        <f t="shared" si="10"/>
        <v>0.7</v>
      </c>
      <c r="I33" s="27">
        <f t="shared" si="10"/>
        <v>0.25</v>
      </c>
      <c r="J33" s="27">
        <f t="shared" si="10"/>
        <v>0.36842105263157893</v>
      </c>
      <c r="K33" s="27">
        <f t="shared" si="10"/>
        <v>0.44444444444444442</v>
      </c>
      <c r="L33" s="27">
        <f t="shared" si="10"/>
        <v>0.4358974358974359</v>
      </c>
      <c r="M33" s="27">
        <f t="shared" si="10"/>
        <v>0.6</v>
      </c>
      <c r="N33" s="27">
        <f t="shared" ref="N33:Q33" si="11">+N32/N35</f>
        <v>0.67500000000000004</v>
      </c>
      <c r="O33" s="27">
        <f t="shared" si="11"/>
        <v>0.44736842105263158</v>
      </c>
      <c r="P33" s="27">
        <f t="shared" si="11"/>
        <v>0.66666666666666663</v>
      </c>
      <c r="Q33" s="27">
        <f t="shared" si="11"/>
        <v>0.5</v>
      </c>
      <c r="R33" s="27">
        <f>+R32/R35</f>
        <v>0.47586206896551725</v>
      </c>
    </row>
    <row r="34" spans="1:18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2"/>
    </row>
    <row r="35" spans="1:18" ht="15.75" thickBot="1" x14ac:dyDescent="0.3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30">
        <v>8</v>
      </c>
      <c r="R35" s="23">
        <f>SUM(B35:Q35)</f>
        <v>435</v>
      </c>
    </row>
    <row r="36" spans="1:18" ht="15.75" thickBot="1" x14ac:dyDescent="0.3"/>
    <row r="37" spans="1:18" ht="15.75" thickBot="1" x14ac:dyDescent="0.3">
      <c r="A37" s="31" t="s">
        <v>64</v>
      </c>
      <c r="B37" s="24">
        <f>COUNT(B35:Q35)</f>
        <v>16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AVERAGE(B32:Q32)</f>
        <v>12.9375</v>
      </c>
    </row>
    <row r="38" spans="1:18" ht="15.75" thickBot="1" x14ac:dyDescent="0.3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AVERAGE(B35:Q35)</f>
        <v>27.1875</v>
      </c>
    </row>
    <row r="40" spans="1:18" x14ac:dyDescent="0.25">
      <c r="A40" s="32" t="s">
        <v>49</v>
      </c>
    </row>
    <row r="41" spans="1:18" x14ac:dyDescent="0.25">
      <c r="A41" t="s">
        <v>170</v>
      </c>
    </row>
    <row r="42" spans="1:18" x14ac:dyDescent="0.25">
      <c r="A42" t="s">
        <v>182</v>
      </c>
    </row>
    <row r="43" spans="1:18" x14ac:dyDescent="0.25">
      <c r="A43" t="s">
        <v>156</v>
      </c>
    </row>
    <row r="45" spans="1:18" x14ac:dyDescent="0.25">
      <c r="A45" s="65" t="s">
        <v>215</v>
      </c>
    </row>
    <row r="47" spans="1:18" x14ac:dyDescent="0.25">
      <c r="A47" t="s">
        <v>187</v>
      </c>
    </row>
    <row r="49" spans="1:1" x14ac:dyDescent="0.25">
      <c r="A49" t="s">
        <v>191</v>
      </c>
    </row>
    <row r="50" spans="1:1" x14ac:dyDescent="0.25">
      <c r="A50" t="s">
        <v>190</v>
      </c>
    </row>
    <row r="52" spans="1:1" x14ac:dyDescent="0.25">
      <c r="A52" t="s">
        <v>193</v>
      </c>
    </row>
    <row r="53" spans="1:1" x14ac:dyDescent="0.25">
      <c r="A53" t="s">
        <v>194</v>
      </c>
    </row>
    <row r="54" spans="1:1" x14ac:dyDescent="0.25">
      <c r="A54" t="s">
        <v>195</v>
      </c>
    </row>
    <row r="56" spans="1:1" x14ac:dyDescent="0.25">
      <c r="A56" t="s">
        <v>199</v>
      </c>
    </row>
    <row r="57" spans="1:1" x14ac:dyDescent="0.25">
      <c r="A57" t="s">
        <v>198</v>
      </c>
    </row>
    <row r="59" spans="1:1" x14ac:dyDescent="0.25">
      <c r="A59" s="65" t="s">
        <v>209</v>
      </c>
    </row>
    <row r="60" spans="1:1" x14ac:dyDescent="0.25">
      <c r="A60" t="s">
        <v>205</v>
      </c>
    </row>
    <row r="61" spans="1:1" x14ac:dyDescent="0.25">
      <c r="A61" t="s">
        <v>206</v>
      </c>
    </row>
    <row r="62" spans="1:1" x14ac:dyDescent="0.25">
      <c r="A62" t="s">
        <v>207</v>
      </c>
    </row>
    <row r="64" spans="1:1" x14ac:dyDescent="0.25">
      <c r="A64" t="s">
        <v>210</v>
      </c>
    </row>
    <row r="65" spans="1:1" x14ac:dyDescent="0.25">
      <c r="A65" t="s">
        <v>211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U55"/>
  <sheetViews>
    <sheetView topLeftCell="A22" workbookViewId="0">
      <selection activeCell="AA37" sqref="AA37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20" ht="18.75" x14ac:dyDescent="0.3">
      <c r="A1" s="1" t="s">
        <v>47</v>
      </c>
      <c r="Q1" s="1">
        <v>2014</v>
      </c>
    </row>
    <row r="2" spans="1:20" ht="15.75" thickBot="1" x14ac:dyDescent="0.3"/>
    <row r="3" spans="1:20" x14ac:dyDescent="0.25">
      <c r="A3" s="9" t="s">
        <v>43</v>
      </c>
      <c r="B3" s="10" t="s">
        <v>139</v>
      </c>
      <c r="C3" s="10" t="s">
        <v>218</v>
      </c>
      <c r="D3" s="10" t="s">
        <v>223</v>
      </c>
      <c r="E3" s="11" t="s">
        <v>226</v>
      </c>
      <c r="F3" s="11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 t="s">
        <v>218</v>
      </c>
      <c r="T3" s="11" t="s">
        <v>223</v>
      </c>
    </row>
    <row r="4" spans="1:20" x14ac:dyDescent="0.25">
      <c r="A4" s="12"/>
      <c r="B4" s="13">
        <v>2014</v>
      </c>
      <c r="C4" s="13">
        <f>+B4</f>
        <v>2014</v>
      </c>
      <c r="D4" s="13">
        <f t="shared" ref="D4:O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>+O4</f>
        <v>2014</v>
      </c>
      <c r="Q4" s="12" t="s">
        <v>45</v>
      </c>
      <c r="R4" s="13">
        <f>+O4</f>
        <v>2014</v>
      </c>
      <c r="T4" s="13">
        <f>+P4</f>
        <v>2014</v>
      </c>
    </row>
    <row r="5" spans="1:2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T5" s="14"/>
    </row>
    <row r="6" spans="1:20" x14ac:dyDescent="0.25">
      <c r="A6" s="17" t="s">
        <v>0</v>
      </c>
      <c r="B6" s="17">
        <v>1</v>
      </c>
      <c r="C6" s="17">
        <v>6</v>
      </c>
      <c r="D6" s="17">
        <v>3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8" si="1">SUM(B6:O6)</f>
        <v>11</v>
      </c>
    </row>
    <row r="7" spans="1:2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20" x14ac:dyDescent="0.25">
      <c r="A8" s="16" t="s">
        <v>2</v>
      </c>
      <c r="B8" s="16"/>
      <c r="C8" s="16">
        <v>23</v>
      </c>
      <c r="D8" s="16">
        <v>10</v>
      </c>
      <c r="E8" s="16">
        <v>2</v>
      </c>
      <c r="F8" s="16">
        <v>9</v>
      </c>
      <c r="G8" s="16">
        <v>7</v>
      </c>
      <c r="H8" s="16">
        <v>3</v>
      </c>
      <c r="I8" s="16"/>
      <c r="J8" s="16"/>
      <c r="K8" s="16"/>
      <c r="L8" s="16"/>
      <c r="M8" s="16"/>
      <c r="N8" s="16"/>
      <c r="O8" s="16"/>
      <c r="P8" s="16"/>
      <c r="Q8" s="16">
        <f t="shared" si="1"/>
        <v>54</v>
      </c>
    </row>
    <row r="9" spans="1:20" x14ac:dyDescent="0.25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2</v>
      </c>
    </row>
    <row r="10" spans="1:20" x14ac:dyDescent="0.25">
      <c r="A10" s="16" t="s">
        <v>4</v>
      </c>
      <c r="B10" s="16"/>
      <c r="C10" s="16">
        <v>2</v>
      </c>
      <c r="D10" s="16"/>
      <c r="E10" s="16"/>
      <c r="F10" s="16">
        <v>1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20" x14ac:dyDescent="0.25">
      <c r="A11" s="16" t="s">
        <v>5</v>
      </c>
      <c r="B11" s="16"/>
      <c r="C11" s="16">
        <v>4</v>
      </c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6</v>
      </c>
    </row>
    <row r="12" spans="1:20" x14ac:dyDescent="0.25">
      <c r="A12" s="16" t="s">
        <v>6</v>
      </c>
      <c r="B12" s="16"/>
      <c r="C12" s="16">
        <v>7</v>
      </c>
      <c r="D12" s="16">
        <v>3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10</v>
      </c>
    </row>
    <row r="13" spans="1:2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20" x14ac:dyDescent="0.25">
      <c r="A14" s="16" t="s">
        <v>14</v>
      </c>
      <c r="B14" s="16"/>
      <c r="C14" s="16"/>
      <c r="D14" s="16"/>
      <c r="E14" s="16">
        <v>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1</v>
      </c>
    </row>
    <row r="15" spans="1:20" x14ac:dyDescent="0.25">
      <c r="A15" s="16" t="s">
        <v>8</v>
      </c>
      <c r="B15" s="16"/>
      <c r="C15" s="16"/>
      <c r="D15" s="16"/>
      <c r="E15" s="16"/>
      <c r="F15" s="16">
        <v>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20" x14ac:dyDescent="0.25">
      <c r="A16" s="16" t="s">
        <v>17</v>
      </c>
      <c r="B16" s="16"/>
      <c r="C16" s="16"/>
      <c r="D16" s="16"/>
      <c r="E16" s="16"/>
      <c r="F16" s="16">
        <v>14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14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>
        <v>1</v>
      </c>
      <c r="G18" s="16">
        <v>17</v>
      </c>
      <c r="H18" s="16">
        <v>19</v>
      </c>
      <c r="I18" s="16"/>
      <c r="J18" s="16"/>
      <c r="K18" s="16"/>
      <c r="L18" s="16"/>
      <c r="M18" s="16"/>
      <c r="N18" s="16"/>
      <c r="O18" s="16"/>
      <c r="P18" s="16"/>
      <c r="Q18" s="16">
        <f t="shared" si="1"/>
        <v>37</v>
      </c>
    </row>
    <row r="19" spans="1:21" x14ac:dyDescent="0.25">
      <c r="A19" s="16" t="s">
        <v>9</v>
      </c>
      <c r="B19" s="16"/>
      <c r="C19" s="16">
        <v>1</v>
      </c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2</v>
      </c>
    </row>
    <row r="20" spans="1:21" x14ac:dyDescent="0.25">
      <c r="A20" s="16" t="s">
        <v>10</v>
      </c>
      <c r="B20" s="16"/>
      <c r="C20" s="16">
        <v>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3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</v>
      </c>
    </row>
    <row r="22" spans="1:21" x14ac:dyDescent="0.25">
      <c r="A22" s="68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21" x14ac:dyDescent="0.25">
      <c r="A23" s="16" t="s">
        <v>11</v>
      </c>
      <c r="B23" s="16">
        <v>1</v>
      </c>
      <c r="C23" s="16">
        <v>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2</v>
      </c>
      <c r="R23" s="70">
        <v>1000</v>
      </c>
      <c r="S23" s="16" t="s">
        <v>208</v>
      </c>
      <c r="T23" s="70">
        <v>250</v>
      </c>
      <c r="U23" s="16" t="s">
        <v>208</v>
      </c>
    </row>
    <row r="24" spans="1:21" x14ac:dyDescent="0.25">
      <c r="A24" s="16" t="s">
        <v>42</v>
      </c>
      <c r="B24" s="16"/>
      <c r="C24" s="16">
        <v>1</v>
      </c>
      <c r="D24" s="16"/>
      <c r="E24" s="16"/>
      <c r="F24" s="16"/>
      <c r="G24" s="16">
        <v>1</v>
      </c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2</v>
      </c>
    </row>
    <row r="25" spans="1:21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21" x14ac:dyDescent="0.25">
      <c r="A26" s="68" t="s">
        <v>12</v>
      </c>
      <c r="B26" s="16"/>
      <c r="C26" s="16"/>
      <c r="D26" s="16"/>
      <c r="E26" s="16"/>
      <c r="F26" s="16"/>
      <c r="G26" s="16"/>
      <c r="H26" s="16">
        <v>1</v>
      </c>
      <c r="I26" s="16"/>
      <c r="J26" s="16"/>
      <c r="K26" s="16"/>
      <c r="L26" s="16"/>
      <c r="M26" s="16"/>
      <c r="N26" s="16"/>
      <c r="O26" s="16"/>
      <c r="P26" s="16"/>
      <c r="Q26" s="16">
        <f t="shared" si="1"/>
        <v>1</v>
      </c>
    </row>
    <row r="27" spans="1:21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21" ht="15.75" thickBot="1" x14ac:dyDescent="0.3">
      <c r="A28" s="26" t="s">
        <v>16</v>
      </c>
      <c r="B28" s="26"/>
      <c r="C28" s="26"/>
      <c r="D28" s="26"/>
      <c r="E28" s="26"/>
      <c r="F28" s="26"/>
      <c r="G28" s="26">
        <v>3</v>
      </c>
      <c r="H28" s="26"/>
      <c r="I28" s="26"/>
      <c r="J28" s="26"/>
      <c r="K28" s="26"/>
      <c r="L28" s="26"/>
      <c r="M28" s="26"/>
      <c r="N28" s="26"/>
      <c r="O28" s="26"/>
      <c r="P28" s="26"/>
      <c r="Q28" s="26">
        <f t="shared" si="1"/>
        <v>3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21" ht="15.75" thickBot="1" x14ac:dyDescent="0.3">
      <c r="A30" s="2" t="s">
        <v>48</v>
      </c>
      <c r="B30" s="23">
        <f>COUNT(B6:B28)</f>
        <v>2</v>
      </c>
      <c r="C30" s="61">
        <f t="shared" ref="C30:H30" si="2">COUNT(C6:C28)</f>
        <v>10</v>
      </c>
      <c r="D30" s="23">
        <f t="shared" si="2"/>
        <v>4</v>
      </c>
      <c r="E30" s="23">
        <f t="shared" si="2"/>
        <v>2</v>
      </c>
      <c r="F30" s="23">
        <f t="shared" si="2"/>
        <v>5</v>
      </c>
      <c r="G30" s="23">
        <f t="shared" si="2"/>
        <v>7</v>
      </c>
      <c r="H30" s="23">
        <f t="shared" si="2"/>
        <v>3</v>
      </c>
      <c r="I30" s="23"/>
      <c r="J30" s="23"/>
      <c r="K30" s="23"/>
      <c r="L30" s="23"/>
      <c r="M30" s="23"/>
      <c r="N30" s="23"/>
      <c r="O30" s="23"/>
      <c r="P30" s="9"/>
      <c r="Q30" s="9">
        <v>17</v>
      </c>
    </row>
    <row r="31" spans="1:21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21" x14ac:dyDescent="0.25">
      <c r="A32" s="17" t="s">
        <v>46</v>
      </c>
      <c r="B32" s="17">
        <f>SUM(B6:B28)</f>
        <v>2</v>
      </c>
      <c r="C32" s="17">
        <f t="shared" ref="C32:H32" si="3">SUM(C6:C28)</f>
        <v>50</v>
      </c>
      <c r="D32" s="17">
        <f t="shared" si="3"/>
        <v>18</v>
      </c>
      <c r="E32" s="17">
        <f t="shared" si="3"/>
        <v>3</v>
      </c>
      <c r="F32" s="17">
        <f t="shared" si="3"/>
        <v>28</v>
      </c>
      <c r="G32" s="17">
        <f>SUM(G6:G28)</f>
        <v>31</v>
      </c>
      <c r="H32" s="17">
        <f t="shared" si="3"/>
        <v>23</v>
      </c>
      <c r="I32" s="17"/>
      <c r="J32" s="17"/>
      <c r="K32" s="17"/>
      <c r="L32" s="17"/>
      <c r="M32" s="17"/>
      <c r="N32" s="17"/>
      <c r="O32" s="17"/>
      <c r="P32" s="17"/>
      <c r="Q32" s="17">
        <f>SUM(Q6:Q28)</f>
        <v>155</v>
      </c>
    </row>
    <row r="33" spans="1:17" ht="15.75" thickBot="1" x14ac:dyDescent="0.3">
      <c r="A33" s="26" t="s">
        <v>23</v>
      </c>
      <c r="B33" s="27">
        <f t="shared" ref="B33:H33" si="4">+B32/B35</f>
        <v>0.13333333333333333</v>
      </c>
      <c r="C33" s="27">
        <f t="shared" si="4"/>
        <v>0.59523809523809523</v>
      </c>
      <c r="D33" s="27">
        <f t="shared" si="4"/>
        <v>0.52941176470588236</v>
      </c>
      <c r="E33" s="27">
        <f t="shared" si="4"/>
        <v>0.1875</v>
      </c>
      <c r="F33" s="27">
        <f t="shared" si="4"/>
        <v>0.7</v>
      </c>
      <c r="G33" s="27">
        <f>+G32/G35</f>
        <v>0.64583333333333337</v>
      </c>
      <c r="H33" s="27">
        <f t="shared" si="4"/>
        <v>0.71875</v>
      </c>
      <c r="I33" s="27"/>
      <c r="J33" s="27"/>
      <c r="K33" s="27"/>
      <c r="L33" s="27"/>
      <c r="M33" s="27"/>
      <c r="N33" s="27"/>
      <c r="O33" s="27"/>
      <c r="P33" s="27"/>
      <c r="Q33" s="27">
        <f>+Q32/Q35</f>
        <v>0.57620817843866168</v>
      </c>
    </row>
    <row r="34" spans="1:17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5"/>
      <c r="Q34" s="12"/>
    </row>
    <row r="35" spans="1:17" ht="15.75" thickBot="1" x14ac:dyDescent="0.3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>
        <f>SUM(B35:O35)</f>
        <v>269</v>
      </c>
    </row>
    <row r="36" spans="1:17" ht="15.75" thickBot="1" x14ac:dyDescent="0.3"/>
    <row r="37" spans="1:17" ht="15.75" thickBot="1" x14ac:dyDescent="0.3">
      <c r="A37" s="31" t="s">
        <v>64</v>
      </c>
      <c r="B37" s="24">
        <f>COUNT(B35:O35)</f>
        <v>7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AVERAGE(B32:O32)</f>
        <v>22.142857142857142</v>
      </c>
      <c r="P37" s="71"/>
    </row>
    <row r="38" spans="1:17" ht="15.75" thickBot="1" x14ac:dyDescent="0.3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AVERAGE(B35:O35)</f>
        <v>38.428571428571431</v>
      </c>
      <c r="P38" s="71"/>
    </row>
    <row r="40" spans="1:17" x14ac:dyDescent="0.25">
      <c r="A40" s="32" t="s">
        <v>49</v>
      </c>
    </row>
    <row r="41" spans="1:17" x14ac:dyDescent="0.25">
      <c r="A41" t="s">
        <v>170</v>
      </c>
    </row>
    <row r="42" spans="1:17" x14ac:dyDescent="0.25">
      <c r="A42" t="s">
        <v>216</v>
      </c>
    </row>
    <row r="43" spans="1:17" x14ac:dyDescent="0.25">
      <c r="A43" t="s">
        <v>237</v>
      </c>
    </row>
    <row r="45" spans="1:17" x14ac:dyDescent="0.25">
      <c r="A45" s="65" t="s">
        <v>219</v>
      </c>
    </row>
    <row r="46" spans="1:17" x14ac:dyDescent="0.25">
      <c r="A46" t="s">
        <v>222</v>
      </c>
    </row>
    <row r="47" spans="1:17" x14ac:dyDescent="0.25">
      <c r="A47" t="s">
        <v>220</v>
      </c>
    </row>
    <row r="48" spans="1:17" x14ac:dyDescent="0.25">
      <c r="A48" s="65" t="s">
        <v>221</v>
      </c>
    </row>
    <row r="49" spans="1:1" x14ac:dyDescent="0.25">
      <c r="A49" t="s">
        <v>224</v>
      </c>
    </row>
    <row r="51" spans="1:1" x14ac:dyDescent="0.25">
      <c r="A51" s="65" t="s">
        <v>225</v>
      </c>
    </row>
    <row r="53" spans="1:1" x14ac:dyDescent="0.25">
      <c r="A53" t="s">
        <v>229</v>
      </c>
    </row>
    <row r="55" spans="1:1" x14ac:dyDescent="0.25">
      <c r="A55" t="s">
        <v>238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R65"/>
  <sheetViews>
    <sheetView topLeftCell="A34" workbookViewId="0">
      <selection activeCell="T3" sqref="T3:T5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 x14ac:dyDescent="0.3">
      <c r="A1" s="1" t="s">
        <v>47</v>
      </c>
      <c r="Q1" s="1">
        <v>2015</v>
      </c>
    </row>
    <row r="2" spans="1:18" ht="15.75" thickBot="1" x14ac:dyDescent="0.3"/>
    <row r="3" spans="1:18" x14ac:dyDescent="0.25">
      <c r="A3" s="9" t="s">
        <v>43</v>
      </c>
      <c r="B3" s="10" t="s">
        <v>102</v>
      </c>
      <c r="C3" s="10" t="s">
        <v>142</v>
      </c>
      <c r="D3" s="10" t="s">
        <v>249</v>
      </c>
      <c r="E3" s="11" t="s">
        <v>57</v>
      </c>
      <c r="F3" s="11" t="s">
        <v>260</v>
      </c>
      <c r="G3" s="11" t="s">
        <v>264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 x14ac:dyDescent="0.25">
      <c r="A4" s="12"/>
      <c r="B4" s="13">
        <v>2015</v>
      </c>
      <c r="C4" s="13">
        <f>+B4</f>
        <v>2015</v>
      </c>
      <c r="D4" s="13">
        <f t="shared" ref="D4:O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>+O4</f>
        <v>2015</v>
      </c>
      <c r="Q4" s="12" t="s">
        <v>45</v>
      </c>
      <c r="R4" s="13">
        <f>+O4</f>
        <v>2015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x14ac:dyDescent="0.25">
      <c r="A6" s="17" t="s">
        <v>0</v>
      </c>
      <c r="B6" s="17">
        <v>2</v>
      </c>
      <c r="C6" s="17">
        <v>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3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 x14ac:dyDescent="0.25">
      <c r="A8" s="16" t="s">
        <v>2</v>
      </c>
      <c r="B8" s="16">
        <v>9</v>
      </c>
      <c r="C8" s="16"/>
      <c r="D8" s="16">
        <v>1</v>
      </c>
      <c r="E8" s="16">
        <v>4</v>
      </c>
      <c r="F8" s="16">
        <v>4</v>
      </c>
      <c r="G8" s="16">
        <v>7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0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 x14ac:dyDescent="0.25">
      <c r="A12" s="16" t="s">
        <v>6</v>
      </c>
      <c r="B12" s="16"/>
      <c r="C12" s="16"/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 x14ac:dyDescent="0.25">
      <c r="A14" s="16" t="s">
        <v>14</v>
      </c>
      <c r="B14" s="16"/>
      <c r="C14" s="16"/>
      <c r="D14" s="16"/>
      <c r="E14" s="16"/>
      <c r="F14" s="16">
        <v>6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6</v>
      </c>
    </row>
    <row r="15" spans="1:18" x14ac:dyDescent="0.25">
      <c r="A15" s="16" t="s">
        <v>8</v>
      </c>
      <c r="B15" s="16"/>
      <c r="C15" s="16">
        <v>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1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/>
      <c r="D18" s="16">
        <v>7</v>
      </c>
      <c r="E18" s="16"/>
      <c r="F18" s="16">
        <v>75</v>
      </c>
      <c r="G18" s="16">
        <v>38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120</v>
      </c>
    </row>
    <row r="19" spans="1:17" x14ac:dyDescent="0.25">
      <c r="A19" s="16" t="s">
        <v>9</v>
      </c>
      <c r="B19" s="16"/>
      <c r="C19" s="16"/>
      <c r="D19" s="16"/>
      <c r="E19" s="16">
        <v>1</v>
      </c>
      <c r="F19" s="16">
        <v>5</v>
      </c>
      <c r="G19" s="16">
        <v>2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8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/>
      <c r="D21" s="16"/>
      <c r="E21" s="16"/>
      <c r="F21" s="16">
        <v>12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12</v>
      </c>
    </row>
    <row r="22" spans="1:17" x14ac:dyDescent="0.25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68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11</v>
      </c>
      <c r="B24" s="16">
        <v>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 x14ac:dyDescent="0.25">
      <c r="A25" s="16" t="s">
        <v>42</v>
      </c>
      <c r="B25" s="16">
        <v>2</v>
      </c>
      <c r="C25" s="16"/>
      <c r="D25" s="16"/>
      <c r="E25" s="16">
        <v>2</v>
      </c>
      <c r="F25" s="16">
        <v>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5</v>
      </c>
    </row>
    <row r="26" spans="1:17" x14ac:dyDescent="0.25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68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16" t="s">
        <v>15</v>
      </c>
      <c r="B28" s="16"/>
      <c r="C28" s="16">
        <v>2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2</v>
      </c>
    </row>
    <row r="29" spans="1:17" ht="15.75" thickBot="1" x14ac:dyDescent="0.3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4</v>
      </c>
      <c r="C31" s="69">
        <f t="shared" ref="C31:G31" si="2">COUNT(C6:C29)</f>
        <v>3</v>
      </c>
      <c r="D31" s="23">
        <f t="shared" si="2"/>
        <v>2</v>
      </c>
      <c r="E31" s="23">
        <f t="shared" si="2"/>
        <v>3</v>
      </c>
      <c r="F31" s="23">
        <f t="shared" si="2"/>
        <v>7</v>
      </c>
      <c r="G31" s="23">
        <f t="shared" si="2"/>
        <v>3</v>
      </c>
      <c r="H31" s="23"/>
      <c r="I31" s="23"/>
      <c r="J31" s="23"/>
      <c r="K31" s="23"/>
      <c r="L31" s="23"/>
      <c r="M31" s="23"/>
      <c r="N31" s="23"/>
      <c r="O31" s="23"/>
      <c r="P31" s="9"/>
      <c r="Q31" s="9">
        <v>11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14</v>
      </c>
      <c r="C33" s="17">
        <f t="shared" ref="C33:F33" si="3">SUM(C6:C29)</f>
        <v>4</v>
      </c>
      <c r="D33" s="17">
        <f t="shared" si="3"/>
        <v>8</v>
      </c>
      <c r="E33" s="17">
        <f t="shared" si="3"/>
        <v>7</v>
      </c>
      <c r="F33" s="17">
        <f t="shared" si="3"/>
        <v>104</v>
      </c>
      <c r="G33" s="17">
        <f>SUM(G6:G29)</f>
        <v>47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184</v>
      </c>
    </row>
    <row r="34" spans="1:17" ht="15.75" thickBot="1" x14ac:dyDescent="0.3">
      <c r="A34" s="26" t="s">
        <v>23</v>
      </c>
      <c r="B34" s="27">
        <f t="shared" ref="B34:F34" si="4">+B33/B36</f>
        <v>0.45161290322580644</v>
      </c>
      <c r="C34" s="74">
        <f>+C33/C36</f>
        <v>0.11764705882352941</v>
      </c>
      <c r="D34" s="27">
        <f t="shared" si="4"/>
        <v>0.5</v>
      </c>
      <c r="E34" s="74">
        <f t="shared" si="4"/>
        <v>0.17948717948717949</v>
      </c>
      <c r="F34" s="27">
        <f t="shared" si="4"/>
        <v>0.93693693693693691</v>
      </c>
      <c r="G34" s="27">
        <f>+G33/G36</f>
        <v>0.71212121212121215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0.61952861952861948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297</v>
      </c>
    </row>
    <row r="37" spans="1:17" ht="15.75" thickBot="1" x14ac:dyDescent="0.3">
      <c r="C37" s="72" t="s">
        <v>208</v>
      </c>
      <c r="E37" s="72" t="s">
        <v>252</v>
      </c>
      <c r="F37" s="72" t="s">
        <v>261</v>
      </c>
    </row>
    <row r="38" spans="1:17" ht="15.75" thickBot="1" x14ac:dyDescent="0.3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30.666666666666668</v>
      </c>
      <c r="P38" s="71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49.5</v>
      </c>
      <c r="P39" s="71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t="s">
        <v>246</v>
      </c>
    </row>
    <row r="49" spans="1:1" x14ac:dyDescent="0.25">
      <c r="A49" t="s">
        <v>244</v>
      </c>
    </row>
    <row r="50" spans="1:1" x14ac:dyDescent="0.25">
      <c r="A50" t="s">
        <v>245</v>
      </c>
    </row>
    <row r="51" spans="1:1" x14ac:dyDescent="0.25">
      <c r="A51" s="65" t="s">
        <v>250</v>
      </c>
    </row>
    <row r="52" spans="1:1" x14ac:dyDescent="0.25">
      <c r="A52" t="s">
        <v>251</v>
      </c>
    </row>
    <row r="54" spans="1:1" x14ac:dyDescent="0.25">
      <c r="A54" s="72" t="s">
        <v>253</v>
      </c>
    </row>
    <row r="55" spans="1:1" x14ac:dyDescent="0.25">
      <c r="A55" t="s">
        <v>259</v>
      </c>
    </row>
    <row r="57" spans="1:1" x14ac:dyDescent="0.25">
      <c r="A57" s="75" t="s">
        <v>262</v>
      </c>
    </row>
    <row r="58" spans="1:1" x14ac:dyDescent="0.25">
      <c r="A58" t="s">
        <v>265</v>
      </c>
    </row>
    <row r="59" spans="1:1" x14ac:dyDescent="0.25">
      <c r="A59" t="s">
        <v>266</v>
      </c>
    </row>
    <row r="60" spans="1:1" x14ac:dyDescent="0.25">
      <c r="A60" t="s">
        <v>270</v>
      </c>
    </row>
    <row r="61" spans="1:1" x14ac:dyDescent="0.25">
      <c r="A61" t="s">
        <v>271</v>
      </c>
    </row>
    <row r="62" spans="1:1" x14ac:dyDescent="0.25">
      <c r="A62" t="s">
        <v>272</v>
      </c>
    </row>
    <row r="63" spans="1:1" x14ac:dyDescent="0.25">
      <c r="A63" t="s">
        <v>273</v>
      </c>
    </row>
    <row r="65" spans="1:1" x14ac:dyDescent="0.25">
      <c r="A65" s="77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30</vt:i4>
      </vt:variant>
    </vt:vector>
  </HeadingPairs>
  <TitlesOfParts>
    <vt:vector size="30" baseType="lpstr">
      <vt:lpstr>E17 parking 2007</vt:lpstr>
      <vt:lpstr>E17 parking 2008</vt:lpstr>
      <vt:lpstr>E17 parking 2009</vt:lpstr>
      <vt:lpstr>E17 parking 2010</vt:lpstr>
      <vt:lpstr>E17 parking 2011</vt:lpstr>
      <vt:lpstr>E17 parking 2012</vt:lpstr>
      <vt:lpstr>E17 parking 2013</vt:lpstr>
      <vt:lpstr>E17 parking 2014</vt:lpstr>
      <vt:lpstr>E17 parking 2015</vt:lpstr>
      <vt:lpstr>E17-parking 2016</vt:lpstr>
      <vt:lpstr>E17-parking 2017</vt:lpstr>
      <vt:lpstr>E17-parking 2018</vt:lpstr>
      <vt:lpstr>E17-parking 2019</vt:lpstr>
      <vt:lpstr>E17-parking 2020</vt:lpstr>
      <vt:lpstr>E17-parking 2021</vt:lpstr>
      <vt:lpstr>E17-parking 2022</vt:lpstr>
      <vt:lpstr>algemeen jaaroverzicht</vt:lpstr>
      <vt:lpstr>alg overzicht commentaar</vt:lpstr>
      <vt:lpstr>E17-parking overkant 2022</vt:lpstr>
      <vt:lpstr>E17-parking overkant 2021</vt:lpstr>
      <vt:lpstr>E17-parking overkant 2020</vt:lpstr>
      <vt:lpstr>E17-parking overkant 2019</vt:lpstr>
      <vt:lpstr>E17-parking overkant 2018</vt:lpstr>
      <vt:lpstr>E17-parking overkant 2017</vt:lpstr>
      <vt:lpstr>E17-parking overkant 2016</vt:lpstr>
      <vt:lpstr>E17 parking overkant 2015</vt:lpstr>
      <vt:lpstr>E17 parking overkant 2014</vt:lpstr>
      <vt:lpstr>E17parking overkant 2013</vt:lpstr>
      <vt:lpstr>E17 parking overkant 2012</vt:lpstr>
      <vt:lpstr>E17 parking overkant 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M3800</dc:creator>
  <cp:lastModifiedBy>M3800</cp:lastModifiedBy>
  <cp:lastPrinted>2022-01-04T16:40:33Z</cp:lastPrinted>
  <dcterms:created xsi:type="dcterms:W3CDTF">2011-02-21T15:45:50Z</dcterms:created>
  <dcterms:modified xsi:type="dcterms:W3CDTF">2022-12-07T06:59:17Z</dcterms:modified>
</cp:coreProperties>
</file>